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3376FD4A-7077-2346-91BB-1B54BC359D4A}" xr6:coauthVersionLast="36" xr6:coauthVersionMax="36" xr10:uidLastSave="{00000000-0000-0000-0000-000000000000}"/>
  <bookViews>
    <workbookView xWindow="240" yWindow="460" windowWidth="14800" windowHeight="8020" tabRatio="858" xr2:uid="{00000000-000D-0000-FFFF-FFFF00000000}"/>
  </bookViews>
  <sheets>
    <sheet name="00 - Cover Page" sheetId="7" r:id="rId1"/>
    <sheet name="01 - Intro &amp; Notes" sheetId="8" r:id="rId2"/>
    <sheet name="02 - Pump Test Data" sheetId="2" r:id="rId3"/>
    <sheet name="03 - Drawdown (DD) Data" sheetId="1" r:id="rId4"/>
    <sheet name="04 - Time Chart" sheetId="6" r:id="rId5"/>
    <sheet name="05 - Recovery Chart" sheetId="5" r:id="rId6"/>
    <sheet name="06 - Drawdown (DD) Plot" sheetId="4" r:id="rId7"/>
    <sheet name="07 - Field Data Check" sheetId="10" r:id="rId8"/>
    <sheet name="08 - Pump Test Methodology" sheetId="11" r:id="rId9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uthorisation" localSheetId="7">#REF!</definedName>
    <definedName name="Authorisation">#REF!</definedName>
    <definedName name="Checked" localSheetId="7">#REF!</definedName>
    <definedName name="Checked">#REF!</definedName>
    <definedName name="Date" localSheetId="7">#REF!</definedName>
    <definedName name="Date">#REF!</definedName>
    <definedName name="DateMade" localSheetId="7">#REF!</definedName>
    <definedName name="DateMade">#REF!</definedName>
    <definedName name="Description" localSheetId="7">#REF!</definedName>
    <definedName name="Description">#REF!</definedName>
    <definedName name="Drawing_Reference" localSheetId="7">#REF!</definedName>
    <definedName name="Drawing_Reference">#REF!</definedName>
    <definedName name="Filename" localSheetId="7">#REF!</definedName>
    <definedName name="Filename">#REF!</definedName>
    <definedName name="JobNumber" localSheetId="7">#REF!</definedName>
    <definedName name="JobNumber">#REF!</definedName>
    <definedName name="JobTitle" localSheetId="7">#REF!</definedName>
    <definedName name="JobTitle">#REF!</definedName>
    <definedName name="MadeBy" localSheetId="7">#REF!</definedName>
    <definedName name="MadeBy">#REF!</definedName>
    <definedName name="Member_Location" localSheetId="7">#REF!</definedName>
    <definedName name="Member_Location">#REF!</definedName>
    <definedName name="Pal_Workbook_GUID" hidden="1">"7YS2RP7IQELUAG1VQB7EPRGV"</definedName>
    <definedName name="_xlnm.Print_Area" localSheetId="2">'02 - Pump Test Data'!$A$1:$O$48</definedName>
    <definedName name="_xlnm.Print_Area" localSheetId="3">'03 - Drawdown (DD) Data'!$A$1:$G$45</definedName>
    <definedName name="_xlnm.Print_Area" localSheetId="7">'07 - Field Data Check'!$A$1:$I$65</definedName>
    <definedName name="_xlnm.Print_Area" localSheetId="8">'08 - Pump Test Methodology'!$A$1:$X$43</definedName>
    <definedName name="Rev" localSheetId="7">#REF!</definedName>
    <definedName name="Rev">#REF!</definedName>
    <definedName name="Revision" localSheetId="7">#REF!</definedName>
    <definedName name="Revision">#REF!</definedName>
    <definedName name="RevTable1" localSheetId="7">#REF!</definedName>
    <definedName name="RevTable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ealTimeResults">FALSE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electedCell" hidden="1">"$P$231"</definedName>
    <definedName name="RiskSelectedNameCell1" hidden="1">"$M$231"</definedName>
    <definedName name="RiskSelectedNameCell2" hidden="1">"$P$6"</definedName>
    <definedName name="RiskStandardRecalc" hidden="1">1</definedName>
    <definedName name="RiskStatFunctionsUpdateFreq">1</definedName>
    <definedName name="RiskUpdateDisplay" hidden="1">TRUE</definedName>
    <definedName name="RiskUpdateStatFunctions">TRUE</definedName>
    <definedName name="RiskUseDifferentSeedForEachSim" hidden="1">FALSE</definedName>
    <definedName name="RiskUseFixedSeed" hidden="1">FALSE</definedName>
    <definedName name="RiskUseMultipleCPUs" hidden="1">TRUE</definedName>
    <definedName name="SheetNo" localSheetId="7">#REF!</definedName>
    <definedName name="SheetNo">#REF!</definedName>
    <definedName name="SheetTable1" localSheetId="7">#REF!</definedName>
    <definedName name="SheetTable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" i="10" l="1"/>
  <c r="G18" i="10"/>
  <c r="G17" i="10"/>
  <c r="G16" i="10"/>
  <c r="G15" i="10"/>
  <c r="G14" i="10"/>
  <c r="G13" i="10"/>
  <c r="G12" i="10"/>
  <c r="G11" i="10"/>
  <c r="G10" i="10"/>
  <c r="G9" i="10"/>
  <c r="G8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F8" i="1"/>
  <c r="E8" i="1"/>
  <c r="C8" i="1"/>
  <c r="C6" i="1"/>
  <c r="C4" i="1"/>
  <c r="C2" i="1"/>
  <c r="C43" i="1"/>
  <c r="E12" i="1"/>
  <c r="C14" i="1"/>
  <c r="C12" i="1"/>
  <c r="J26" i="2"/>
  <c r="J27" i="2" s="1"/>
  <c r="J28" i="2" s="1"/>
  <c r="D16" i="2" l="1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16" i="2"/>
  <c r="E16" i="2" l="1"/>
  <c r="E23" i="2"/>
  <c r="E19" i="2"/>
  <c r="E26" i="2"/>
  <c r="E22" i="2"/>
  <c r="E18" i="2"/>
  <c r="D18" i="2"/>
  <c r="D19" i="2"/>
  <c r="D20" i="2"/>
  <c r="E20" i="2" s="1"/>
  <c r="D21" i="2"/>
  <c r="E21" i="2" s="1"/>
  <c r="D22" i="2"/>
  <c r="D23" i="2"/>
  <c r="D24" i="2"/>
  <c r="E24" i="2" s="1"/>
  <c r="D25" i="2"/>
  <c r="E25" i="2" s="1"/>
  <c r="D26" i="2"/>
  <c r="D27" i="2"/>
  <c r="E27" i="2" s="1"/>
  <c r="D28" i="2"/>
  <c r="E28" i="2" s="1"/>
  <c r="D29" i="2"/>
  <c r="E29" i="2" s="1"/>
  <c r="D30" i="2"/>
  <c r="E30" i="2" s="1"/>
  <c r="D31" i="2"/>
  <c r="E31" i="2" s="1"/>
  <c r="C44" i="1"/>
  <c r="D27" i="1" l="1"/>
  <c r="D28" i="1"/>
  <c r="D17" i="2"/>
  <c r="E17" i="2" s="1"/>
  <c r="D17" i="1"/>
  <c r="D18" i="1"/>
  <c r="D19" i="1"/>
  <c r="D20" i="1"/>
  <c r="D21" i="1"/>
  <c r="D22" i="1"/>
  <c r="D23" i="1"/>
  <c r="D24" i="1"/>
  <c r="D25" i="1"/>
  <c r="D26" i="1"/>
</calcChain>
</file>

<file path=xl/sharedStrings.xml><?xml version="1.0" encoding="utf-8"?>
<sst xmlns="http://schemas.openxmlformats.org/spreadsheetml/2006/main" count="184" uniqueCount="142">
  <si>
    <t>Pump Capacity</t>
  </si>
  <si>
    <t>Δ t'</t>
  </si>
  <si>
    <t>Δ s</t>
  </si>
  <si>
    <t>T</t>
  </si>
  <si>
    <t>S</t>
  </si>
  <si>
    <t>S1/S2</t>
  </si>
  <si>
    <t>A</t>
  </si>
  <si>
    <t>Bhagirath</t>
  </si>
  <si>
    <t>Ranipura</t>
  </si>
  <si>
    <t>VILLAGE NAME</t>
  </si>
  <si>
    <t>GRAM PANCHAYAT NAME</t>
  </si>
  <si>
    <t>BLOCK NAME</t>
  </si>
  <si>
    <t>DISTRICT NAME</t>
  </si>
  <si>
    <t>WASH PARTNER ORGANISATION</t>
  </si>
  <si>
    <t>STATE NAME</t>
  </si>
  <si>
    <t>Version / Revision No.</t>
  </si>
  <si>
    <t>CONTENTS OF WORKSHEET</t>
  </si>
  <si>
    <t>Sheet Name</t>
  </si>
  <si>
    <t>Description</t>
  </si>
  <si>
    <t>00 - Cover</t>
  </si>
  <si>
    <t>Project location, partner organisation, QA, version and completion details</t>
  </si>
  <si>
    <t>WORKSHEET QUALITY ASSURANCE</t>
  </si>
  <si>
    <t>Date Completed</t>
  </si>
  <si>
    <t>Date Checked</t>
  </si>
  <si>
    <t>No</t>
  </si>
  <si>
    <t>Worksheet Name</t>
  </si>
  <si>
    <t>Data Type</t>
  </si>
  <si>
    <t>Description of Data</t>
  </si>
  <si>
    <t>Description of Data Collection Methods</t>
  </si>
  <si>
    <t>01</t>
  </si>
  <si>
    <t>Intro &amp; Notes</t>
  </si>
  <si>
    <t>Not applicable</t>
  </si>
  <si>
    <t>02</t>
  </si>
  <si>
    <t>03</t>
  </si>
  <si>
    <t>04</t>
  </si>
  <si>
    <t>05</t>
  </si>
  <si>
    <t>06</t>
  </si>
  <si>
    <t>WATER SOURCE TYPE</t>
  </si>
  <si>
    <t>Well</t>
  </si>
  <si>
    <t>Borehole</t>
  </si>
  <si>
    <t>WATER SOURCE NAME</t>
  </si>
  <si>
    <t>Completed By (Person Carrying Out Pump Test)</t>
  </si>
  <si>
    <t>Checked by (Person Checking  Analysis)</t>
  </si>
  <si>
    <t>Pump Test Field Data and Analysis</t>
  </si>
  <si>
    <t>Notes on using the pump test analysis spreadsheet</t>
  </si>
  <si>
    <t>Source Name</t>
  </si>
  <si>
    <t>Source Type</t>
  </si>
  <si>
    <t>Village</t>
  </si>
  <si>
    <t>SWL (mbgl?)</t>
  </si>
  <si>
    <t>Time (Minutes)</t>
  </si>
  <si>
    <t>Residual DD</t>
  </si>
  <si>
    <t>Legend</t>
  </si>
  <si>
    <t>Well Diameter (m)</t>
  </si>
  <si>
    <t>Data Entry</t>
  </si>
  <si>
    <t>Calculated Values</t>
  </si>
  <si>
    <t>Time (Min)</t>
  </si>
  <si>
    <t>Lat</t>
  </si>
  <si>
    <t>Long</t>
  </si>
  <si>
    <t>GPS</t>
  </si>
  <si>
    <t>Location</t>
  </si>
  <si>
    <t>(Horsepower, Hp)</t>
  </si>
  <si>
    <t>Drawdown (m)</t>
  </si>
  <si>
    <t>Drawdown Data</t>
  </si>
  <si>
    <t>Recovery Chart</t>
  </si>
  <si>
    <t>Pump Test Data</t>
  </si>
  <si>
    <t>(Discharge)/(Drawdown) - simple formula</t>
  </si>
  <si>
    <t>2.303(A/t`)log(S1/S2)</t>
  </si>
  <si>
    <t>Specific Capacity, C</t>
  </si>
  <si>
    <t xml:space="preserve">Specific Capacity, C </t>
  </si>
  <si>
    <t>Where</t>
  </si>
  <si>
    <t>C</t>
  </si>
  <si>
    <t>t` = Time in minutes since pumping stopped</t>
  </si>
  <si>
    <t>S1 = Total drawdown in metres</t>
  </si>
  <si>
    <t>Analysis Instructions</t>
  </si>
  <si>
    <t>Plot values of t` on the Y-axis, against the ration (S1/S2) on the x-axis.</t>
  </si>
  <si>
    <t>Calculations</t>
  </si>
  <si>
    <t>t`</t>
  </si>
  <si>
    <t>Parameter</t>
  </si>
  <si>
    <t>Value</t>
  </si>
  <si>
    <t>Unit</t>
  </si>
  <si>
    <t>Minutes</t>
  </si>
  <si>
    <t>m^2</t>
  </si>
  <si>
    <t>A = Cross sectional area of the well in metres^2</t>
  </si>
  <si>
    <t>m^3/min/m DD</t>
  </si>
  <si>
    <t>LPM/m DD</t>
  </si>
  <si>
    <t>C = specific capacity of the well, in m^3/minute/meter of drawdown (m DD) or litres per minute (LPM)/metre of drawdown (m DD)</t>
  </si>
  <si>
    <t>S1/S2 = Recovery ratio</t>
  </si>
  <si>
    <t>m^2/day</t>
  </si>
  <si>
    <r>
      <t xml:space="preserve">Use the simplified formula </t>
    </r>
    <r>
      <rPr>
        <b/>
        <sz val="11"/>
        <color theme="1"/>
        <rFont val="Calibri"/>
        <family val="2"/>
        <scheme val="minor"/>
      </rPr>
      <t xml:space="preserve">C= 2.303A/(dt`), </t>
    </r>
  </si>
  <si>
    <t>where (dt`) = change in value of t` over one log cycle of (S1/S2)</t>
  </si>
  <si>
    <t>Refer to 'Pump Test Methodology' tab for description of pumping test and analysis process flow chart.</t>
  </si>
  <si>
    <t>Refer to 'Pump Test Methodology' tab for analysis process flow chart.</t>
  </si>
  <si>
    <t>Field data
Calculations</t>
  </si>
  <si>
    <t>Drawdown data collected in the field. 
Drawdown calculations.</t>
  </si>
  <si>
    <t>S2 = Residual drawdown in metres after time t`</t>
  </si>
  <si>
    <t>http://shodhganga.inflibnet.ac.in/bitstream/10603/97659/12/12_chapter%207.pdf</t>
  </si>
  <si>
    <t>Source</t>
  </si>
  <si>
    <t>WL in Well (m)</t>
  </si>
  <si>
    <t xml:space="preserve"> WL in Well (m)</t>
  </si>
  <si>
    <t>Recovery</t>
  </si>
  <si>
    <t>07</t>
  </si>
  <si>
    <t>08</t>
  </si>
  <si>
    <t>Field Data Check</t>
  </si>
  <si>
    <t>Field data</t>
  </si>
  <si>
    <t>Pump Test Methodology</t>
  </si>
  <si>
    <t>Description of Methodology</t>
  </si>
  <si>
    <t>Pump test methodology based on Schlichter formula, and flow chart showing analysis process</t>
  </si>
  <si>
    <t>Pumping Test Methodology</t>
  </si>
  <si>
    <t>Analysis Process</t>
  </si>
  <si>
    <t>Carry out Pump Test &amp; record field data</t>
  </si>
  <si>
    <t>Check field data using 'Field Data Check' tab</t>
  </si>
  <si>
    <t>Correct field data, if required</t>
  </si>
  <si>
    <t>Enter field data into 'Pump Test Data' and 'Drawdown Data' spreadsheets</t>
  </si>
  <si>
    <t>Review calculations and charts</t>
  </si>
  <si>
    <t>Output data and reporting</t>
  </si>
  <si>
    <t>Logarithmic plot</t>
  </si>
  <si>
    <t>Recovery data plot</t>
  </si>
  <si>
    <t>Drawdown data plot</t>
  </si>
  <si>
    <t>Pump test data collected in the field. 
Initial calculations of residual drawdown and recovery ratio. 
Also includes Schlichter Formula and description of its use.</t>
  </si>
  <si>
    <t>Plots of field data as a check to that the data collected and used in the analysis is reliable and sensible</t>
  </si>
  <si>
    <t>WASH BASINS PUMP TEST ANALYSIS WORKSHEET - VERSION 1</t>
  </si>
  <si>
    <t>Time plot</t>
  </si>
  <si>
    <t>Pump Discharge (L)</t>
  </si>
  <si>
    <t>SWL (Mbgl)</t>
  </si>
  <si>
    <t>Metres</t>
  </si>
  <si>
    <t>Drawdown data collected in the field and drawdown calculations</t>
  </si>
  <si>
    <t>Recovery chart</t>
  </si>
  <si>
    <t>Time chart</t>
  </si>
  <si>
    <t>Drawdown chart</t>
  </si>
  <si>
    <t>Field data check (confirm the data and analysis are reliable)</t>
  </si>
  <si>
    <t>Description of methodology</t>
  </si>
  <si>
    <t>Pump test data collected in the field and initial calculations</t>
  </si>
  <si>
    <t>02 - Pump Test Data</t>
  </si>
  <si>
    <t>Time Chart</t>
  </si>
  <si>
    <t>Drawdown Chart</t>
  </si>
  <si>
    <t>04 - Time Chart</t>
  </si>
  <si>
    <t>05 - Recovery Chart</t>
  </si>
  <si>
    <t>06 - Drawdown (DD) Plot</t>
  </si>
  <si>
    <t>07 - Field Data Check</t>
  </si>
  <si>
    <t>08 - Pump Test Methodology</t>
  </si>
  <si>
    <t>03 - Drawdown (DD) Data</t>
  </si>
  <si>
    <t>01 - Intro &amp;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</si>
</sst>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dd/mm/yyyy;@"/>
    <numFmt numFmtId="166" formatCode="d\-mmm\-yy"/>
    <numFmt numFmtId="167" formatCode="0.0000"/>
    <numFmt numFmtId="168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2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 applyNumberFormat="0" applyFill="0" applyBorder="0" applyAlignment="0" applyProtection="0"/>
  </cellStyleXfs>
  <cellXfs count="110">
    <xf numFmtId="0" fontId="0" fillId="0" borderId="0" xfId="0"/>
    <xf numFmtId="164" fontId="0" fillId="0" borderId="0" xfId="0" applyNumberFormat="1"/>
    <xf numFmtId="0" fontId="6" fillId="0" borderId="0" xfId="1" applyFont="1" applyAlignment="1"/>
    <xf numFmtId="0" fontId="7" fillId="0" borderId="0" xfId="1" applyFont="1" applyAlignment="1"/>
    <xf numFmtId="0" fontId="2" fillId="0" borderId="0" xfId="0" applyFont="1"/>
    <xf numFmtId="0" fontId="7" fillId="0" borderId="0" xfId="1" applyFont="1" applyAlignment="1">
      <alignment vertical="center"/>
    </xf>
    <xf numFmtId="0" fontId="9" fillId="0" borderId="0" xfId="1" applyFont="1" applyAlignment="1"/>
    <xf numFmtId="0" fontId="6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6" fillId="0" borderId="0" xfId="1" applyFont="1" applyBorder="1" applyAlignment="1">
      <alignment vertical="top"/>
    </xf>
    <xf numFmtId="166" fontId="6" fillId="0" borderId="0" xfId="1" applyNumberFormat="1" applyFont="1" applyBorder="1" applyAlignment="1">
      <alignment vertical="top"/>
    </xf>
    <xf numFmtId="0" fontId="6" fillId="0" borderId="0" xfId="1" applyFont="1" applyBorder="1" applyAlignment="1">
      <alignment vertical="top" wrapText="1"/>
    </xf>
    <xf numFmtId="0" fontId="7" fillId="0" borderId="0" xfId="1" applyFont="1" applyBorder="1" applyAlignment="1">
      <alignment vertical="top"/>
    </xf>
    <xf numFmtId="0" fontId="6" fillId="0" borderId="0" xfId="1" applyFont="1" applyAlignment="1">
      <alignment vertical="center"/>
    </xf>
    <xf numFmtId="166" fontId="6" fillId="0" borderId="0" xfId="1" applyNumberFormat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9" fontId="0" fillId="0" borderId="0" xfId="0" applyNumberFormat="1" applyFont="1" applyAlignment="1">
      <alignment horizontal="center" vertical="center"/>
    </xf>
    <xf numFmtId="165" fontId="6" fillId="0" borderId="1" xfId="1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5" xfId="0" applyFont="1" applyBorder="1"/>
    <xf numFmtId="0" fontId="0" fillId="3" borderId="0" xfId="0" applyFill="1"/>
    <xf numFmtId="0" fontId="0" fillId="3" borderId="5" xfId="0" applyFill="1" applyBorder="1"/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4" fillId="0" borderId="5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0" xfId="0" applyBorder="1" applyAlignment="1">
      <alignment horizontal="left"/>
    </xf>
    <xf numFmtId="0" fontId="11" fillId="0" borderId="0" xfId="0" applyFont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168" fontId="0" fillId="3" borderId="8" xfId="0" applyNumberFormat="1" applyFill="1" applyBorder="1" applyAlignment="1">
      <alignment horizontal="center"/>
    </xf>
    <xf numFmtId="168" fontId="0" fillId="3" borderId="11" xfId="0" applyNumberFormat="1" applyFill="1" applyBorder="1" applyAlignment="1">
      <alignment horizontal="center"/>
    </xf>
    <xf numFmtId="168" fontId="0" fillId="3" borderId="14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Border="1"/>
    <xf numFmtId="0" fontId="4" fillId="0" borderId="0" xfId="0" applyFont="1" applyBorder="1"/>
    <xf numFmtId="0" fontId="0" fillId="0" borderId="0" xfId="0" applyBorder="1"/>
    <xf numFmtId="2" fontId="0" fillId="3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168" fontId="0" fillId="3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12" fillId="0" borderId="0" xfId="2"/>
    <xf numFmtId="0" fontId="4" fillId="0" borderId="0" xfId="0" applyFont="1" applyAlignment="1"/>
    <xf numFmtId="0" fontId="13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/>
    <xf numFmtId="0" fontId="7" fillId="0" borderId="5" xfId="0" applyFont="1" applyBorder="1"/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1" fillId="2" borderId="5" xfId="0" applyFont="1" applyFill="1" applyBorder="1" applyAlignment="1">
      <alignment horizontal="center"/>
    </xf>
    <xf numFmtId="0" fontId="11" fillId="2" borderId="5" xfId="0" applyFont="1" applyFill="1" applyBorder="1"/>
    <xf numFmtId="0" fontId="11" fillId="2" borderId="7" xfId="0" applyFont="1" applyFill="1" applyBorder="1" applyAlignment="1">
      <alignment horizontal="center"/>
    </xf>
    <xf numFmtId="2" fontId="11" fillId="2" borderId="8" xfId="0" applyNumberFormat="1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2" fontId="11" fillId="2" borderId="11" xfId="0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2" fontId="11" fillId="2" borderId="1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1" quotePrefix="1" applyFont="1" applyBorder="1" applyAlignment="1">
      <alignment horizontal="left"/>
    </xf>
    <xf numFmtId="0" fontId="6" fillId="0" borderId="4" xfId="1" quotePrefix="1" applyFont="1" applyBorder="1" applyAlignment="1">
      <alignment horizontal="left"/>
    </xf>
    <xf numFmtId="0" fontId="6" fillId="0" borderId="3" xfId="1" quotePrefix="1" applyFont="1" applyBorder="1" applyAlignment="1">
      <alignment horizontal="left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6" fillId="0" borderId="2" xfId="1" applyFont="1" applyBorder="1" applyAlignment="1">
      <alignment horizontal="left" wrapText="1"/>
    </xf>
    <xf numFmtId="0" fontId="7" fillId="0" borderId="2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0" fontId="7" fillId="0" borderId="4" xfId="1" applyFont="1" applyBorder="1" applyAlignment="1">
      <alignment horizontal="left"/>
    </xf>
    <xf numFmtId="1" fontId="6" fillId="0" borderId="2" xfId="1" applyNumberFormat="1" applyFont="1" applyBorder="1" applyAlignment="1">
      <alignment horizontal="left" vertical="center" wrapText="1"/>
    </xf>
    <xf numFmtId="1" fontId="6" fillId="0" borderId="4" xfId="1" applyNumberFormat="1" applyFont="1" applyBorder="1" applyAlignment="1">
      <alignment horizontal="left" vertical="center" wrapText="1"/>
    </xf>
    <xf numFmtId="1" fontId="6" fillId="0" borderId="3" xfId="1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2" xfId="1" xr:uid="{4AD9F4BB-8377-4926-81FA-6C0C4BBA07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tyles" Target="styles.xml"/><Relationship Id="rId5" Type="http://schemas.openxmlformats.org/officeDocument/2006/relationships/chartsheet" Target="chartsheets/sheet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5706734060791289"/>
          <c:y val="0.20179626398208164"/>
          <c:w val="0.6973587051618545"/>
          <c:h val="0.654822105570137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'02 - Pump Test Data'!$F$15</c:f>
              <c:strCache>
                <c:ptCount val="1"/>
                <c:pt idx="0">
                  <c:v>Time (Min)</c:v>
                </c:pt>
              </c:strCache>
            </c:strRef>
          </c:tx>
          <c:marker>
            <c:symbol val="none"/>
          </c:marker>
          <c:xVal>
            <c:numRef>
              <c:f>'02 - Pump Test Data'!$E$16:$E$31</c:f>
              <c:numCache>
                <c:formatCode>0.000</c:formatCode>
                <c:ptCount val="16"/>
                <c:pt idx="0">
                  <c:v>1</c:v>
                </c:pt>
                <c:pt idx="1">
                  <c:v>1.0211640211640212</c:v>
                </c:pt>
                <c:pt idx="2">
                  <c:v>1.0376344086021507</c:v>
                </c:pt>
                <c:pt idx="3">
                  <c:v>1.0489130434782608</c:v>
                </c:pt>
                <c:pt idx="4">
                  <c:v>1.0546448087431697</c:v>
                </c:pt>
                <c:pt idx="5">
                  <c:v>1.0604395604395607</c:v>
                </c:pt>
                <c:pt idx="6">
                  <c:v>1.0722222222222222</c:v>
                </c:pt>
                <c:pt idx="7">
                  <c:v>1.0842696629213484</c:v>
                </c:pt>
                <c:pt idx="8">
                  <c:v>1.0965909090909089</c:v>
                </c:pt>
                <c:pt idx="9">
                  <c:v>1.1091954022988508</c:v>
                </c:pt>
                <c:pt idx="10">
                  <c:v>1.1220930232558139</c:v>
                </c:pt>
                <c:pt idx="11">
                  <c:v>1.1420118343195267</c:v>
                </c:pt>
                <c:pt idx="12">
                  <c:v>1.1556886227544914</c:v>
                </c:pt>
                <c:pt idx="13">
                  <c:v>1.1696969696969699</c:v>
                </c:pt>
                <c:pt idx="14">
                  <c:v>1.1987577639751554</c:v>
                </c:pt>
                <c:pt idx="15">
                  <c:v>1.20625</c:v>
                </c:pt>
              </c:numCache>
            </c:numRef>
          </c:xVal>
          <c:yVal>
            <c:numRef>
              <c:f>'02 - Pump Test Data'!$F$16:$F$31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C0-413D-95D6-2D50D15E7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84096"/>
        <c:axId val="73685632"/>
      </c:scatterChart>
      <c:valAx>
        <c:axId val="73684096"/>
        <c:scaling>
          <c:logBase val="10"/>
          <c:orientation val="minMax"/>
          <c:max val="100"/>
        </c:scaling>
        <c:delete val="0"/>
        <c:axPos val="b"/>
        <c:minorGridlines/>
        <c:numFmt formatCode="0.000" sourceLinked="1"/>
        <c:majorTickMark val="out"/>
        <c:minorTickMark val="none"/>
        <c:tickLblPos val="nextTo"/>
        <c:crossAx val="73685632"/>
        <c:crosses val="autoZero"/>
        <c:crossBetween val="midCat"/>
      </c:valAx>
      <c:valAx>
        <c:axId val="73685632"/>
        <c:scaling>
          <c:orientation val="minMax"/>
          <c:max val="16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684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7.5415861609523793E-2"/>
          <c:y val="0.18392362340120189"/>
          <c:w val="0.81364461133040833"/>
          <c:h val="0.76058103254887977"/>
        </c:manualLayout>
      </c:layout>
      <c:scatterChart>
        <c:scatterStyle val="lineMarker"/>
        <c:varyColors val="0"/>
        <c:ser>
          <c:idx val="0"/>
          <c:order val="0"/>
          <c:tx>
            <c:strRef>
              <c:f>'02 - Pump Test Data'!$E$15</c:f>
              <c:strCache>
                <c:ptCount val="1"/>
                <c:pt idx="0">
                  <c:v>S1/S2</c:v>
                </c:pt>
              </c:strCache>
            </c:strRef>
          </c:tx>
          <c:marker>
            <c:symbol val="none"/>
          </c:marker>
          <c:xVal>
            <c:numRef>
              <c:f>'02 - Pump Test Data'!$B$16:$B$31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xVal>
          <c:yVal>
            <c:numRef>
              <c:f>'02 - Pump Test Data'!$E$16:$E$31</c:f>
              <c:numCache>
                <c:formatCode>0.000</c:formatCode>
                <c:ptCount val="16"/>
                <c:pt idx="0">
                  <c:v>1</c:v>
                </c:pt>
                <c:pt idx="1">
                  <c:v>1.0211640211640212</c:v>
                </c:pt>
                <c:pt idx="2">
                  <c:v>1.0376344086021507</c:v>
                </c:pt>
                <c:pt idx="3">
                  <c:v>1.0489130434782608</c:v>
                </c:pt>
                <c:pt idx="4">
                  <c:v>1.0546448087431697</c:v>
                </c:pt>
                <c:pt idx="5">
                  <c:v>1.0604395604395607</c:v>
                </c:pt>
                <c:pt idx="6">
                  <c:v>1.0722222222222222</c:v>
                </c:pt>
                <c:pt idx="7">
                  <c:v>1.0842696629213484</c:v>
                </c:pt>
                <c:pt idx="8">
                  <c:v>1.0965909090909089</c:v>
                </c:pt>
                <c:pt idx="9">
                  <c:v>1.1091954022988508</c:v>
                </c:pt>
                <c:pt idx="10">
                  <c:v>1.1220930232558139</c:v>
                </c:pt>
                <c:pt idx="11">
                  <c:v>1.1420118343195267</c:v>
                </c:pt>
                <c:pt idx="12">
                  <c:v>1.1556886227544914</c:v>
                </c:pt>
                <c:pt idx="13">
                  <c:v>1.1696969696969699</c:v>
                </c:pt>
                <c:pt idx="14">
                  <c:v>1.1987577639751554</c:v>
                </c:pt>
                <c:pt idx="15">
                  <c:v>1.20625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4-4CCA-A4A0-03E1DEB2F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4896"/>
        <c:axId val="73830784"/>
      </c:scatterChart>
      <c:valAx>
        <c:axId val="73824896"/>
        <c:scaling>
          <c:logBase val="10"/>
          <c:orientation val="minMax"/>
          <c:max val="100"/>
          <c:min val="1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crossAx val="73830784"/>
        <c:crosses val="autoZero"/>
        <c:crossBetween val="midCat"/>
      </c:valAx>
      <c:valAx>
        <c:axId val="73830784"/>
        <c:scaling>
          <c:orientation val="minMax"/>
          <c:max val="2500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7382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'03 - Drawdown (DD) Data'!$D$16</c:f>
              <c:strCache>
                <c:ptCount val="1"/>
                <c:pt idx="0">
                  <c:v>Drawdown (m)</c:v>
                </c:pt>
              </c:strCache>
            </c:strRef>
          </c:tx>
          <c:xVal>
            <c:numRef>
              <c:f>'03 - Drawdown (DD) Data'!$B$17:$B$32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xVal>
          <c:yVal>
            <c:numRef>
              <c:f>'03 - Drawdown (DD) Data'!$D$17:$D$32</c:f>
              <c:numCache>
                <c:formatCode>General</c:formatCode>
                <c:ptCount val="16"/>
                <c:pt idx="0">
                  <c:v>0</c:v>
                </c:pt>
                <c:pt idx="1">
                  <c:v>0.20000000000000018</c:v>
                </c:pt>
                <c:pt idx="2">
                  <c:v>0.33000000000000007</c:v>
                </c:pt>
                <c:pt idx="3">
                  <c:v>0.45000000000000018</c:v>
                </c:pt>
                <c:pt idx="4">
                  <c:v>0.59000000000000075</c:v>
                </c:pt>
                <c:pt idx="5">
                  <c:v>0.70000000000000018</c:v>
                </c:pt>
                <c:pt idx="6">
                  <c:v>0.82000000000000028</c:v>
                </c:pt>
                <c:pt idx="7">
                  <c:v>1.1000000000000005</c:v>
                </c:pt>
                <c:pt idx="8">
                  <c:v>1.29</c:v>
                </c:pt>
                <c:pt idx="9">
                  <c:v>1.5100000000000007</c:v>
                </c:pt>
                <c:pt idx="10">
                  <c:v>1.71</c:v>
                </c:pt>
                <c:pt idx="11">
                  <c:v>1.9300000000000006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80-4EEF-90BB-8F39DF2B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26432"/>
        <c:axId val="69219456"/>
      </c:scatterChart>
      <c:valAx>
        <c:axId val="68226432"/>
        <c:scaling>
          <c:logBase val="10"/>
          <c:orientation val="minMax"/>
          <c:max val="1000"/>
          <c:min val="1"/>
        </c:scaling>
        <c:delete val="0"/>
        <c:axPos val="t"/>
        <c:minorGridlines/>
        <c:numFmt formatCode="General" sourceLinked="1"/>
        <c:majorTickMark val="out"/>
        <c:minorTickMark val="none"/>
        <c:tickLblPos val="nextTo"/>
        <c:crossAx val="69219456"/>
        <c:crosses val="autoZero"/>
        <c:crossBetween val="midCat"/>
      </c:valAx>
      <c:valAx>
        <c:axId val="6921945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226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Recovery WL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20070302690551E-2"/>
          <c:y val="0.18821251947582218"/>
          <c:w val="0.95581673249797638"/>
          <c:h val="0.54085097170441265"/>
        </c:manualLayout>
      </c:layout>
      <c:lineChart>
        <c:grouping val="stacked"/>
        <c:varyColors val="0"/>
        <c:ser>
          <c:idx val="2"/>
          <c:order val="0"/>
          <c:tx>
            <c:strRef>
              <c:f>'07 - Field Data Check'!$F$7</c:f>
              <c:strCache>
                <c:ptCount val="1"/>
                <c:pt idx="0">
                  <c:v> WL in Well (m)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'07 - Field Data Check'!$B$8:$B$23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cat>
          <c:val>
            <c:numRef>
              <c:f>'07 - Field Data Check'!$F$8:$F$23</c:f>
              <c:numCache>
                <c:formatCode>General</c:formatCode>
                <c:ptCount val="16"/>
                <c:pt idx="0">
                  <c:v>4.0999999999999996</c:v>
                </c:pt>
                <c:pt idx="1">
                  <c:v>4.3</c:v>
                </c:pt>
                <c:pt idx="2">
                  <c:v>4.43</c:v>
                </c:pt>
                <c:pt idx="3">
                  <c:v>4.55</c:v>
                </c:pt>
                <c:pt idx="4">
                  <c:v>4.6900000000000004</c:v>
                </c:pt>
                <c:pt idx="5">
                  <c:v>4.8</c:v>
                </c:pt>
                <c:pt idx="6">
                  <c:v>4.92</c:v>
                </c:pt>
                <c:pt idx="7">
                  <c:v>5.2</c:v>
                </c:pt>
                <c:pt idx="8">
                  <c:v>5.39</c:v>
                </c:pt>
                <c:pt idx="9">
                  <c:v>5.61</c:v>
                </c:pt>
                <c:pt idx="10">
                  <c:v>5.81</c:v>
                </c:pt>
                <c:pt idx="11">
                  <c:v>6.03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2A-494C-BEE1-2E2728383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379096"/>
        <c:axId val="408959032"/>
      </c:lineChart>
      <c:catAx>
        <c:axId val="4113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59032"/>
        <c:crosses val="autoZero"/>
        <c:auto val="1"/>
        <c:lblAlgn val="ctr"/>
        <c:lblOffset val="100"/>
        <c:noMultiLvlLbl val="0"/>
      </c:catAx>
      <c:valAx>
        <c:axId val="4089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379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Drawdown, DD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'07 - Field Data Check'!$D$7</c:f>
              <c:strCache>
                <c:ptCount val="1"/>
                <c:pt idx="0">
                  <c:v>Residual DD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'07 - Field Data Check'!$B$8:$B$23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cat>
          <c:val>
            <c:numRef>
              <c:f>'07 - Field Data Check'!$D$8:$D$23</c:f>
              <c:numCache>
                <c:formatCode>0.00</c:formatCode>
                <c:ptCount val="16"/>
                <c:pt idx="0">
                  <c:v>1.9300000000000006</c:v>
                </c:pt>
                <c:pt idx="1">
                  <c:v>1.8900000000000006</c:v>
                </c:pt>
                <c:pt idx="2">
                  <c:v>1.8600000000000003</c:v>
                </c:pt>
                <c:pt idx="3">
                  <c:v>1.8400000000000007</c:v>
                </c:pt>
                <c:pt idx="4">
                  <c:v>1.83</c:v>
                </c:pt>
                <c:pt idx="5">
                  <c:v>1.8200000000000003</c:v>
                </c:pt>
                <c:pt idx="6">
                  <c:v>1.8000000000000007</c:v>
                </c:pt>
                <c:pt idx="7">
                  <c:v>1.7800000000000002</c:v>
                </c:pt>
                <c:pt idx="8">
                  <c:v>1.7600000000000007</c:v>
                </c:pt>
                <c:pt idx="9">
                  <c:v>1.7400000000000002</c:v>
                </c:pt>
                <c:pt idx="10">
                  <c:v>1.7200000000000006</c:v>
                </c:pt>
                <c:pt idx="11">
                  <c:v>1.6900000000000004</c:v>
                </c:pt>
                <c:pt idx="12">
                  <c:v>1.67</c:v>
                </c:pt>
                <c:pt idx="13">
                  <c:v>1.6500000000000004</c:v>
                </c:pt>
                <c:pt idx="14">
                  <c:v>1.6100000000000003</c:v>
                </c:pt>
                <c:pt idx="15">
                  <c:v>1.6000000000000005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2F-489B-A3EB-FA686CEF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379096"/>
        <c:axId val="408959032"/>
      </c:lineChart>
      <c:catAx>
        <c:axId val="4113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59032"/>
        <c:crosses val="autoZero"/>
        <c:auto val="1"/>
        <c:lblAlgn val="ctr"/>
        <c:lblOffset val="100"/>
        <c:noMultiLvlLbl val="0"/>
      </c:catAx>
      <c:valAx>
        <c:axId val="4089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379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Drawdown WL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'07 - Field Data Check'!$C$7</c:f>
              <c:strCache>
                <c:ptCount val="1"/>
                <c:pt idx="0">
                  <c:v>WL in Well (m)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'07 - Field Data Check'!$B$8:$B$23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80</c:v>
                </c:pt>
                <c:pt idx="12">
                  <c:v>90</c:v>
                </c:pt>
                <c:pt idx="13">
                  <c:v>100</c:v>
                </c:pt>
                <c:pt idx="14">
                  <c:v>110</c:v>
                </c:pt>
                <c:pt idx="15">
                  <c:v>120</c:v>
                </c:pt>
              </c:numCache>
            </c:numRef>
          </c:cat>
          <c:val>
            <c:numRef>
              <c:f>'07 - Field Data Check'!$C$8:$C$23</c:f>
              <c:numCache>
                <c:formatCode>0.00</c:formatCode>
                <c:ptCount val="16"/>
                <c:pt idx="0">
                  <c:v>6.03</c:v>
                </c:pt>
                <c:pt idx="1">
                  <c:v>5.99</c:v>
                </c:pt>
                <c:pt idx="2">
                  <c:v>5.96</c:v>
                </c:pt>
                <c:pt idx="3">
                  <c:v>5.94</c:v>
                </c:pt>
                <c:pt idx="4">
                  <c:v>5.93</c:v>
                </c:pt>
                <c:pt idx="5">
                  <c:v>5.92</c:v>
                </c:pt>
                <c:pt idx="6">
                  <c:v>5.9</c:v>
                </c:pt>
                <c:pt idx="7">
                  <c:v>5.88</c:v>
                </c:pt>
                <c:pt idx="8">
                  <c:v>5.86</c:v>
                </c:pt>
                <c:pt idx="9">
                  <c:v>5.84</c:v>
                </c:pt>
                <c:pt idx="10">
                  <c:v>5.82</c:v>
                </c:pt>
                <c:pt idx="11">
                  <c:v>5.79</c:v>
                </c:pt>
                <c:pt idx="12">
                  <c:v>5.77</c:v>
                </c:pt>
                <c:pt idx="13">
                  <c:v>5.75</c:v>
                </c:pt>
                <c:pt idx="14">
                  <c:v>5.71</c:v>
                </c:pt>
                <c:pt idx="15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6-4695-94B8-C3C9F751E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1379096"/>
        <c:axId val="408959032"/>
      </c:lineChart>
      <c:catAx>
        <c:axId val="4113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59032"/>
        <c:crosses val="autoZero"/>
        <c:auto val="1"/>
        <c:lblAlgn val="ctr"/>
        <c:lblOffset val="100"/>
        <c:noMultiLvlLbl val="0"/>
      </c:catAx>
      <c:valAx>
        <c:axId val="4089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379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78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  <oddFooter>Page &amp;P of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  <oddFooter>Page &amp;P of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90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  <oddFooter>Page &amp;P of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svg"/><Relationship Id="rId18" Type="http://schemas.openxmlformats.org/officeDocument/2006/relationships/image" Target="../media/image19.png"/><Relationship Id="rId3" Type="http://schemas.openxmlformats.org/officeDocument/2006/relationships/image" Target="../media/image4.svg"/><Relationship Id="rId7" Type="http://schemas.openxmlformats.org/officeDocument/2006/relationships/image" Target="../media/image8.svg"/><Relationship Id="rId12" Type="http://schemas.openxmlformats.org/officeDocument/2006/relationships/image" Target="../media/image13.png"/><Relationship Id="rId17" Type="http://schemas.openxmlformats.org/officeDocument/2006/relationships/image" Target="../media/image18.svg"/><Relationship Id="rId2" Type="http://schemas.openxmlformats.org/officeDocument/2006/relationships/image" Target="../media/image3.png"/><Relationship Id="rId16" Type="http://schemas.openxmlformats.org/officeDocument/2006/relationships/image" Target="../media/image17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svg"/><Relationship Id="rId5" Type="http://schemas.openxmlformats.org/officeDocument/2006/relationships/image" Target="../media/image6.svg"/><Relationship Id="rId15" Type="http://schemas.openxmlformats.org/officeDocument/2006/relationships/image" Target="../media/image16.svg"/><Relationship Id="rId10" Type="http://schemas.openxmlformats.org/officeDocument/2006/relationships/image" Target="../media/image11.png"/><Relationship Id="rId19" Type="http://schemas.openxmlformats.org/officeDocument/2006/relationships/image" Target="../media/image20.svg"/><Relationship Id="rId4" Type="http://schemas.openxmlformats.org/officeDocument/2006/relationships/image" Target="../media/image5.png"/><Relationship Id="rId9" Type="http://schemas.openxmlformats.org/officeDocument/2006/relationships/image" Target="../media/image10.sv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0</xdr:row>
      <xdr:rowOff>177801</xdr:rowOff>
    </xdr:from>
    <xdr:to>
      <xdr:col>2</xdr:col>
      <xdr:colOff>609600</xdr:colOff>
      <xdr:row>3</xdr:row>
      <xdr:rowOff>30267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9525DA-4DAB-1C4E-A936-8AEB2381AC8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04" t="30572" r="9918" b="28549"/>
        <a:stretch/>
      </xdr:blipFill>
      <xdr:spPr bwMode="auto">
        <a:xfrm>
          <a:off x="165100" y="177801"/>
          <a:ext cx="1295400" cy="46206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4601308" cy="702407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0.11549</cdr:x>
      <cdr:y>0.13204</cdr:y>
    </cdr:from>
    <cdr:to>
      <cdr:x>0.57183</cdr:x>
      <cdr:y>0.92621</cdr:y>
    </cdr:to>
    <cdr:sp macro="" textlink="">
      <cdr:nvSpPr>
        <cdr:cNvPr id="3" name="Straight Connector 2"/>
        <cdr:cNvSpPr/>
      </cdr:nvSpPr>
      <cdr:spPr>
        <a:xfrm xmlns:a="http://schemas.openxmlformats.org/drawingml/2006/main" rot="5400000">
          <a:off x="482355" y="1349375"/>
          <a:ext cx="4994519" cy="395654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4594860" cy="70180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0.04641</cdr:x>
      <cdr:y>0.02448</cdr:y>
    </cdr:from>
    <cdr:to>
      <cdr:x>0.6586</cdr:x>
      <cdr:y>0.9848</cdr:y>
    </cdr:to>
    <cdr:sp macro="" textlink="">
      <cdr:nvSpPr>
        <cdr:cNvPr id="3" name="Straight Connector 2"/>
        <cdr:cNvSpPr/>
      </cdr:nvSpPr>
      <cdr:spPr>
        <a:xfrm xmlns:a="http://schemas.openxmlformats.org/drawingml/2006/main" rot="5400000" flipH="1" flipV="1">
          <a:off x="36635" y="519754"/>
          <a:ext cx="6039370" cy="530782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4597400" cy="702733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0.35024</cdr:x>
      <cdr:y>0</cdr:y>
    </cdr:from>
    <cdr:to>
      <cdr:x>0.5909</cdr:x>
      <cdr:y>0.96616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>
          <a:off x="1267558" y="1342458"/>
          <a:ext cx="4624918" cy="183091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0.05639</cdr:x>
      <cdr:y>0.17687</cdr:y>
    </cdr:from>
    <cdr:to>
      <cdr:x>0.26121</cdr:x>
      <cdr:y>0.99235</cdr:y>
    </cdr:to>
    <cdr:sp macro="" textlink="">
      <cdr:nvSpPr>
        <cdr:cNvPr id="15" name="Straight Connector 14"/>
        <cdr:cNvSpPr/>
      </cdr:nvSpPr>
      <cdr:spPr>
        <a:xfrm xmlns:a="http://schemas.openxmlformats.org/drawingml/2006/main">
          <a:off x="429033" y="846665"/>
          <a:ext cx="1558192" cy="390362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0.24066</cdr:x>
      <cdr:y>0.1017</cdr:y>
    </cdr:from>
    <cdr:to>
      <cdr:x>0.46431</cdr:x>
      <cdr:y>0.98793</cdr:y>
    </cdr:to>
    <cdr:sp macro="" textlink="">
      <cdr:nvSpPr>
        <cdr:cNvPr id="16" name="Straight Connector 15"/>
        <cdr:cNvSpPr/>
      </cdr:nvSpPr>
      <cdr:spPr>
        <a:xfrm xmlns:a="http://schemas.openxmlformats.org/drawingml/2006/main">
          <a:off x="1830916" y="486833"/>
          <a:ext cx="1701476" cy="424228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336550</xdr:colOff>
      <xdr:row>43</xdr:row>
      <xdr:rowOff>61913</xdr:rowOff>
    </xdr:from>
    <xdr:to>
      <xdr:col>8</xdr:col>
      <xdr:colOff>504825</xdr:colOff>
      <xdr:row>55</xdr:row>
      <xdr:rowOff>76201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73C9B-F1A3-4EAB-B9FA-A467E5B6C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60325</xdr:colOff>
      <xdr:row>29</xdr:row>
      <xdr:rowOff>9526</xdr:rowOff>
    </xdr:from>
    <xdr:to>
      <xdr:col>8</xdr:col>
      <xdr:colOff>495300</xdr:colOff>
      <xdr:row>43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C8540A-636D-4BAB-AF04-72285F03A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6350</xdr:colOff>
      <xdr:row>29</xdr:row>
      <xdr:rowOff>19050</xdr:rowOff>
    </xdr:from>
    <xdr:to>
      <xdr:col>4</xdr:col>
      <xdr:colOff>130175</xdr:colOff>
      <xdr:row>42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282F172-3797-42AA-A803-BCA26EC08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3</xdr:row>
      <xdr:rowOff>142875</xdr:rowOff>
    </xdr:from>
    <xdr:to>
      <xdr:col>10</xdr:col>
      <xdr:colOff>608837</xdr:colOff>
      <xdr:row>38</xdr:row>
      <xdr:rowOff>8708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C84ED3-F6B4-4C5A-B662-8CE43CDAE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714375"/>
          <a:ext cx="6104762" cy="6533333"/>
        </a:xfrm>
        <a:prstGeom prst="rect">
          <a:avLst/>
        </a:prstGeom>
      </xdr:spPr>
    </xdr:pic>
    <xdr:clientData/>
  </xdr:twoCellAnchor>
  <xdr:twoCellAnchor editAs="oneCell">
    <xdr:from>
      <xdr:col>17</xdr:col>
      <xdr:colOff>323850</xdr:colOff>
      <xdr:row>5</xdr:row>
      <xdr:rowOff>57150</xdr:rowOff>
    </xdr:from>
    <xdr:to>
      <xdr:col>18</xdr:col>
      <xdr:colOff>161925</xdr:colOff>
      <xdr:row>7</xdr:row>
      <xdr:rowOff>123825</xdr:rowOff>
    </xdr:to>
    <xdr:pic>
      <xdr:nvPicPr>
        <xdr:cNvPr id="4" name="Graphic 3" descr="Research">
          <a:extLst>
            <a:ext uri="{FF2B5EF4-FFF2-40B4-BE49-F238E27FC236}">
              <a16:creationId xmlns:a16="http://schemas.microsoft.com/office/drawing/2014/main" id="{D871B09D-C882-42D2-8AB6-A605AF8FA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687050" y="1057275"/>
          <a:ext cx="447675" cy="447675"/>
        </a:xfrm>
        <a:prstGeom prst="rect">
          <a:avLst/>
        </a:prstGeom>
      </xdr:spPr>
    </xdr:pic>
    <xdr:clientData/>
  </xdr:twoCellAnchor>
  <xdr:twoCellAnchor editAs="oneCell">
    <xdr:from>
      <xdr:col>13</xdr:col>
      <xdr:colOff>361950</xdr:colOff>
      <xdr:row>15</xdr:row>
      <xdr:rowOff>38100</xdr:rowOff>
    </xdr:from>
    <xdr:to>
      <xdr:col>14</xdr:col>
      <xdr:colOff>285750</xdr:colOff>
      <xdr:row>18</xdr:row>
      <xdr:rowOff>0</xdr:rowOff>
    </xdr:to>
    <xdr:pic>
      <xdr:nvPicPr>
        <xdr:cNvPr id="6" name="Graphic 5" descr="Statistics">
          <a:extLst>
            <a:ext uri="{FF2B5EF4-FFF2-40B4-BE49-F238E27FC236}">
              <a16:creationId xmlns:a16="http://schemas.microsoft.com/office/drawing/2014/main" id="{7E93A83E-FBA6-4AF5-ADEB-61E3B1191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8286750" y="2943225"/>
          <a:ext cx="533400" cy="533400"/>
        </a:xfrm>
        <a:prstGeom prst="rect">
          <a:avLst/>
        </a:prstGeom>
      </xdr:spPr>
    </xdr:pic>
    <xdr:clientData/>
  </xdr:twoCellAnchor>
  <xdr:twoCellAnchor editAs="oneCell">
    <xdr:from>
      <xdr:col>17</xdr:col>
      <xdr:colOff>314325</xdr:colOff>
      <xdr:row>15</xdr:row>
      <xdr:rowOff>28575</xdr:rowOff>
    </xdr:from>
    <xdr:to>
      <xdr:col>18</xdr:col>
      <xdr:colOff>266700</xdr:colOff>
      <xdr:row>18</xdr:row>
      <xdr:rowOff>19050</xdr:rowOff>
    </xdr:to>
    <xdr:pic>
      <xdr:nvPicPr>
        <xdr:cNvPr id="8" name="Graphic 7" descr="Table">
          <a:extLst>
            <a:ext uri="{FF2B5EF4-FFF2-40B4-BE49-F238E27FC236}">
              <a16:creationId xmlns:a16="http://schemas.microsoft.com/office/drawing/2014/main" id="{9214BD85-D737-43E8-BD2E-5168EB184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0677525" y="2933700"/>
          <a:ext cx="561975" cy="561975"/>
        </a:xfrm>
        <a:prstGeom prst="rect">
          <a:avLst/>
        </a:prstGeom>
      </xdr:spPr>
    </xdr:pic>
    <xdr:clientData/>
  </xdr:twoCellAnchor>
  <xdr:twoCellAnchor editAs="oneCell">
    <xdr:from>
      <xdr:col>13</xdr:col>
      <xdr:colOff>357150</xdr:colOff>
      <xdr:row>29</xdr:row>
      <xdr:rowOff>23775</xdr:rowOff>
    </xdr:from>
    <xdr:to>
      <xdr:col>14</xdr:col>
      <xdr:colOff>314325</xdr:colOff>
      <xdr:row>32</xdr:row>
      <xdr:rowOff>19050</xdr:rowOff>
    </xdr:to>
    <xdr:pic>
      <xdr:nvPicPr>
        <xdr:cNvPr id="16" name="Graphic 15" descr="Document">
          <a:extLst>
            <a:ext uri="{FF2B5EF4-FFF2-40B4-BE49-F238E27FC236}">
              <a16:creationId xmlns:a16="http://schemas.microsoft.com/office/drawing/2014/main" id="{0A3DBD4B-5568-4A45-81F8-41F87A8DF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8281950" y="5595900"/>
          <a:ext cx="566775" cy="566775"/>
        </a:xfrm>
        <a:prstGeom prst="rect">
          <a:avLst/>
        </a:prstGeom>
      </xdr:spPr>
    </xdr:pic>
    <xdr:clientData/>
  </xdr:twoCellAnchor>
  <xdr:twoCellAnchor editAs="oneCell">
    <xdr:from>
      <xdr:col>13</xdr:col>
      <xdr:colOff>316650</xdr:colOff>
      <xdr:row>5</xdr:row>
      <xdr:rowOff>21375</xdr:rowOff>
    </xdr:from>
    <xdr:to>
      <xdr:col>14</xdr:col>
      <xdr:colOff>238125</xdr:colOff>
      <xdr:row>7</xdr:row>
      <xdr:rowOff>171450</xdr:rowOff>
    </xdr:to>
    <xdr:pic>
      <xdr:nvPicPr>
        <xdr:cNvPr id="18" name="Graphic 17" descr="Clipboard">
          <a:extLst>
            <a:ext uri="{FF2B5EF4-FFF2-40B4-BE49-F238E27FC236}">
              <a16:creationId xmlns:a16="http://schemas.microsoft.com/office/drawing/2014/main" id="{AEC6AF1A-0CED-4D4C-8DA2-5DE7BB2B9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>
          <a:off x="8241450" y="1021500"/>
          <a:ext cx="531075" cy="531075"/>
        </a:xfrm>
        <a:prstGeom prst="rect">
          <a:avLst/>
        </a:prstGeom>
      </xdr:spPr>
    </xdr:pic>
    <xdr:clientData/>
  </xdr:twoCellAnchor>
  <xdr:twoCellAnchor editAs="oneCell">
    <xdr:from>
      <xdr:col>21</xdr:col>
      <xdr:colOff>400050</xdr:colOff>
      <xdr:row>5</xdr:row>
      <xdr:rowOff>47625</xdr:rowOff>
    </xdr:from>
    <xdr:to>
      <xdr:col>22</xdr:col>
      <xdr:colOff>247650</xdr:colOff>
      <xdr:row>7</xdr:row>
      <xdr:rowOff>123825</xdr:rowOff>
    </xdr:to>
    <xdr:pic>
      <xdr:nvPicPr>
        <xdr:cNvPr id="20" name="Graphic 19" descr="Checkmark">
          <a:extLst>
            <a:ext uri="{FF2B5EF4-FFF2-40B4-BE49-F238E27FC236}">
              <a16:creationId xmlns:a16="http://schemas.microsoft.com/office/drawing/2014/main" id="{F153CDD6-FC26-426C-A33E-E0C386F58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13201650" y="1047750"/>
          <a:ext cx="457200" cy="457200"/>
        </a:xfrm>
        <a:prstGeom prst="rect">
          <a:avLst/>
        </a:prstGeom>
      </xdr:spPr>
    </xdr:pic>
    <xdr:clientData/>
  </xdr:twoCellAnchor>
  <xdr:twoCellAnchor editAs="oneCell">
    <xdr:from>
      <xdr:col>15</xdr:col>
      <xdr:colOff>266700</xdr:colOff>
      <xdr:row>7</xdr:row>
      <xdr:rowOff>133350</xdr:rowOff>
    </xdr:from>
    <xdr:to>
      <xdr:col>16</xdr:col>
      <xdr:colOff>342900</xdr:colOff>
      <xdr:row>11</xdr:row>
      <xdr:rowOff>57150</xdr:rowOff>
    </xdr:to>
    <xdr:pic>
      <xdr:nvPicPr>
        <xdr:cNvPr id="22" name="Graphic 21" descr="Arrow: Straight">
          <a:extLst>
            <a:ext uri="{FF2B5EF4-FFF2-40B4-BE49-F238E27FC236}">
              <a16:creationId xmlns:a16="http://schemas.microsoft.com/office/drawing/2014/main" id="{9B321DEF-99F2-48E5-AADA-132C1D33E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 flipH="1">
          <a:off x="9410700" y="1514475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20</xdr:col>
      <xdr:colOff>392850</xdr:colOff>
      <xdr:row>13</xdr:row>
      <xdr:rowOff>145200</xdr:rowOff>
    </xdr:from>
    <xdr:to>
      <xdr:col>22</xdr:col>
      <xdr:colOff>88050</xdr:colOff>
      <xdr:row>18</xdr:row>
      <xdr:rowOff>107100</xdr:rowOff>
    </xdr:to>
    <xdr:pic>
      <xdr:nvPicPr>
        <xdr:cNvPr id="28" name="Graphic 27" descr="Arrow: Clockwise curve">
          <a:extLst>
            <a:ext uri="{FF2B5EF4-FFF2-40B4-BE49-F238E27FC236}">
              <a16:creationId xmlns:a16="http://schemas.microsoft.com/office/drawing/2014/main" id="{90106294-FF06-48B3-A74B-119F7BF0E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7"/>
            </a:ext>
          </a:extLst>
        </a:blip>
        <a:stretch>
          <a:fillRect/>
        </a:stretch>
      </xdr:blipFill>
      <xdr:spPr>
        <a:xfrm rot="13659921">
          <a:off x="12584850" y="2669325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19</xdr:col>
      <xdr:colOff>266700</xdr:colOff>
      <xdr:row>7</xdr:row>
      <xdr:rowOff>142875</xdr:rowOff>
    </xdr:from>
    <xdr:to>
      <xdr:col>20</xdr:col>
      <xdr:colOff>342900</xdr:colOff>
      <xdr:row>11</xdr:row>
      <xdr:rowOff>66675</xdr:rowOff>
    </xdr:to>
    <xdr:pic>
      <xdr:nvPicPr>
        <xdr:cNvPr id="37" name="Graphic 36" descr="Arrow: Straight">
          <a:extLst>
            <a:ext uri="{FF2B5EF4-FFF2-40B4-BE49-F238E27FC236}">
              <a16:creationId xmlns:a16="http://schemas.microsoft.com/office/drawing/2014/main" id="{238A80D7-D9AB-4830-8F61-764981FB2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9"/>
            </a:ext>
          </a:extLst>
        </a:blip>
        <a:stretch>
          <a:fillRect/>
        </a:stretch>
      </xdr:blipFill>
      <xdr:spPr>
        <a:xfrm flipH="1">
          <a:off x="11849100" y="1524000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15</xdr:col>
      <xdr:colOff>314325</xdr:colOff>
      <xdr:row>17</xdr:row>
      <xdr:rowOff>123825</xdr:rowOff>
    </xdr:from>
    <xdr:to>
      <xdr:col>16</xdr:col>
      <xdr:colOff>390525</xdr:colOff>
      <xdr:row>21</xdr:row>
      <xdr:rowOff>47625</xdr:rowOff>
    </xdr:to>
    <xdr:pic>
      <xdr:nvPicPr>
        <xdr:cNvPr id="38" name="Graphic 37" descr="Arrow: Straight">
          <a:extLst>
            <a:ext uri="{FF2B5EF4-FFF2-40B4-BE49-F238E27FC236}">
              <a16:creationId xmlns:a16="http://schemas.microsoft.com/office/drawing/2014/main" id="{59C1C552-02F2-4DAE-9FB4-39091CE55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>
          <a:off x="9458325" y="3409950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13</xdr:col>
      <xdr:colOff>247650</xdr:colOff>
      <xdr:row>21</xdr:row>
      <xdr:rowOff>171450</xdr:rowOff>
    </xdr:from>
    <xdr:to>
      <xdr:col>14</xdr:col>
      <xdr:colOff>323850</xdr:colOff>
      <xdr:row>25</xdr:row>
      <xdr:rowOff>95250</xdr:rowOff>
    </xdr:to>
    <xdr:pic>
      <xdr:nvPicPr>
        <xdr:cNvPr id="39" name="Graphic 38" descr="Arrow: Straight">
          <a:extLst>
            <a:ext uri="{FF2B5EF4-FFF2-40B4-BE49-F238E27FC236}">
              <a16:creationId xmlns:a16="http://schemas.microsoft.com/office/drawing/2014/main" id="{74883D77-9BB2-4D87-BCCF-A83FE74F5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 rot="16200000">
          <a:off x="8172450" y="4219575"/>
          <a:ext cx="685800" cy="685800"/>
        </a:xfrm>
        <a:prstGeom prst="rect">
          <a:avLst/>
        </a:prstGeom>
      </xdr:spPr>
    </xdr:pic>
    <xdr:clientData/>
  </xdr:twoCellAnchor>
  <xdr:twoCellAnchor editAs="oneCell">
    <xdr:from>
      <xdr:col>17</xdr:col>
      <xdr:colOff>314325</xdr:colOff>
      <xdr:row>11</xdr:row>
      <xdr:rowOff>57150</xdr:rowOff>
    </xdr:from>
    <xdr:to>
      <xdr:col>18</xdr:col>
      <xdr:colOff>390525</xdr:colOff>
      <xdr:row>14</xdr:row>
      <xdr:rowOff>171450</xdr:rowOff>
    </xdr:to>
    <xdr:pic>
      <xdr:nvPicPr>
        <xdr:cNvPr id="40" name="Graphic 39" descr="Arrow: Straight">
          <a:extLst>
            <a:ext uri="{FF2B5EF4-FFF2-40B4-BE49-F238E27FC236}">
              <a16:creationId xmlns:a16="http://schemas.microsoft.com/office/drawing/2014/main" id="{36AB31DE-DAC9-4C35-9B7B-14462D495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 rot="16200000">
          <a:off x="10677525" y="2200275"/>
          <a:ext cx="685800" cy="685800"/>
        </a:xfrm>
        <a:prstGeom prst="rect">
          <a:avLst/>
        </a:prstGeom>
      </xdr:spPr>
    </xdr:pic>
    <xdr:clientData/>
  </xdr:twoCellAnchor>
  <xdr:twoCellAnchor>
    <xdr:from>
      <xdr:col>11</xdr:col>
      <xdr:colOff>466725</xdr:colOff>
      <xdr:row>1</xdr:row>
      <xdr:rowOff>76200</xdr:rowOff>
    </xdr:from>
    <xdr:to>
      <xdr:col>11</xdr:col>
      <xdr:colOff>466725</xdr:colOff>
      <xdr:row>41</xdr:row>
      <xdr:rowOff>57150</xdr:rowOff>
    </xdr:to>
    <xdr:cxnSp macro="">
      <xdr:nvCxnSpPr>
        <xdr:cNvPr id="47" name="Straight Connector 46">
          <a:extLst>
            <a:ext uri="{FF2B5EF4-FFF2-40B4-BE49-F238E27FC236}">
              <a16:creationId xmlns:a16="http://schemas.microsoft.com/office/drawing/2014/main" id="{80F9E218-A848-441F-A901-369998F1A8DD}"/>
            </a:ext>
          </a:extLst>
        </xdr:cNvPr>
        <xdr:cNvCxnSpPr/>
      </xdr:nvCxnSpPr>
      <xdr:spPr>
        <a:xfrm>
          <a:off x="7172325" y="266700"/>
          <a:ext cx="0" cy="764857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shodhganga.inflibnet.ac.in/bitstream/10603/97659/12/12_chapter%20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68E2-8EF9-4DAB-AF3B-AE748E828763}">
  <sheetPr>
    <pageSetUpPr fitToPage="1"/>
  </sheetPr>
  <dimension ref="A1:N48"/>
  <sheetViews>
    <sheetView showGridLines="0" tabSelected="1" workbookViewId="0"/>
  </sheetViews>
  <sheetFormatPr baseColWidth="10" defaultColWidth="9.1640625" defaultRowHeight="15" x14ac:dyDescent="0.2"/>
  <cols>
    <col min="1" max="1" width="2" style="4" customWidth="1"/>
    <col min="2" max="2" width="9.1640625" style="4"/>
    <col min="3" max="3" width="18.33203125" style="4" customWidth="1"/>
    <col min="4" max="5" width="9.1640625" style="4"/>
    <col min="6" max="6" width="6.1640625" style="4" customWidth="1"/>
    <col min="7" max="7" width="9.1640625" style="4"/>
    <col min="8" max="8" width="6.1640625" style="4" customWidth="1"/>
    <col min="9" max="9" width="11.5" style="4" customWidth="1"/>
    <col min="10" max="16384" width="9.1640625" style="4"/>
  </cols>
  <sheetData>
    <row r="1" spans="1:12" x14ac:dyDescent="0.2">
      <c r="A1" s="2"/>
      <c r="B1" s="3"/>
      <c r="C1" s="3"/>
      <c r="D1" s="2"/>
      <c r="E1" s="2"/>
      <c r="F1" s="2"/>
    </row>
    <row r="2" spans="1:12" ht="18.75" customHeight="1" x14ac:dyDescent="0.2">
      <c r="A2" s="84" t="s">
        <v>120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2"/>
      <c r="B4" s="3"/>
      <c r="C4" s="3"/>
      <c r="D4" s="2"/>
      <c r="E4" s="2"/>
      <c r="F4" s="2"/>
    </row>
    <row r="5" spans="1:12" ht="25.5" customHeight="1" x14ac:dyDescent="0.2">
      <c r="A5" s="2"/>
      <c r="B5" s="5" t="s">
        <v>9</v>
      </c>
      <c r="C5" s="3"/>
      <c r="D5" s="6"/>
      <c r="E5" s="6"/>
      <c r="F5" s="81"/>
      <c r="G5" s="82"/>
      <c r="H5" s="82"/>
      <c r="I5" s="82"/>
      <c r="J5" s="82"/>
      <c r="K5" s="82"/>
      <c r="L5" s="83"/>
    </row>
    <row r="6" spans="1:12" x14ac:dyDescent="0.2">
      <c r="A6" s="2"/>
      <c r="B6" s="3"/>
      <c r="C6" s="3"/>
      <c r="D6" s="2"/>
      <c r="E6" s="2"/>
      <c r="F6" s="2"/>
    </row>
    <row r="7" spans="1:12" ht="25.5" customHeight="1" x14ac:dyDescent="0.2">
      <c r="A7" s="2"/>
      <c r="B7" s="5" t="s">
        <v>10</v>
      </c>
      <c r="C7" s="3"/>
      <c r="D7" s="6"/>
      <c r="E7" s="6"/>
      <c r="F7" s="81"/>
      <c r="G7" s="82"/>
      <c r="H7" s="82"/>
      <c r="I7" s="82"/>
      <c r="J7" s="82"/>
      <c r="K7" s="82"/>
      <c r="L7" s="83"/>
    </row>
    <row r="8" spans="1:12" x14ac:dyDescent="0.2">
      <c r="A8" s="2"/>
      <c r="B8" s="3"/>
      <c r="C8" s="3"/>
      <c r="D8" s="2"/>
      <c r="E8" s="2"/>
      <c r="F8" s="2"/>
    </row>
    <row r="9" spans="1:12" ht="25.5" customHeight="1" x14ac:dyDescent="0.2">
      <c r="A9" s="2"/>
      <c r="B9" s="5" t="s">
        <v>11</v>
      </c>
      <c r="C9" s="3"/>
      <c r="D9" s="6"/>
      <c r="E9" s="6"/>
      <c r="F9" s="81"/>
      <c r="G9" s="82"/>
      <c r="H9" s="82"/>
      <c r="I9" s="82"/>
      <c r="J9" s="82"/>
      <c r="K9" s="82"/>
      <c r="L9" s="83"/>
    </row>
    <row r="10" spans="1:12" x14ac:dyDescent="0.2">
      <c r="A10" s="2"/>
      <c r="B10" s="3"/>
      <c r="C10" s="3"/>
      <c r="D10" s="2"/>
      <c r="E10" s="2"/>
      <c r="F10" s="2"/>
    </row>
    <row r="11" spans="1:12" ht="25.5" customHeight="1" x14ac:dyDescent="0.2">
      <c r="A11" s="2"/>
      <c r="B11" s="5" t="s">
        <v>12</v>
      </c>
      <c r="C11" s="3"/>
      <c r="D11" s="6"/>
      <c r="E11" s="6"/>
      <c r="F11" s="81"/>
      <c r="G11" s="82"/>
      <c r="H11" s="82"/>
      <c r="I11" s="82"/>
      <c r="J11" s="82"/>
      <c r="K11" s="82"/>
      <c r="L11" s="83"/>
    </row>
    <row r="12" spans="1:12" x14ac:dyDescent="0.2">
      <c r="A12" s="2"/>
      <c r="B12" s="3"/>
      <c r="C12" s="3"/>
      <c r="D12" s="2"/>
      <c r="E12" s="2"/>
      <c r="F12" s="2"/>
    </row>
    <row r="13" spans="1:12" ht="25.5" customHeight="1" x14ac:dyDescent="0.2">
      <c r="A13" s="2"/>
      <c r="B13" s="5" t="s">
        <v>14</v>
      </c>
      <c r="C13" s="2"/>
      <c r="D13" s="2"/>
      <c r="E13" s="2"/>
      <c r="F13" s="92"/>
      <c r="G13" s="93"/>
      <c r="H13" s="93"/>
      <c r="I13" s="93"/>
      <c r="J13" s="93"/>
      <c r="K13" s="93"/>
      <c r="L13" s="94"/>
    </row>
    <row r="14" spans="1:12" x14ac:dyDescent="0.2">
      <c r="A14" s="2"/>
      <c r="B14" s="3"/>
      <c r="C14" s="3"/>
      <c r="D14" s="2"/>
      <c r="E14" s="2"/>
      <c r="F14" s="2"/>
    </row>
    <row r="15" spans="1:12" ht="25.5" customHeight="1" x14ac:dyDescent="0.2">
      <c r="A15" s="7"/>
      <c r="B15" s="5" t="s">
        <v>37</v>
      </c>
      <c r="C15" s="8"/>
      <c r="D15" s="7"/>
      <c r="E15" s="7"/>
      <c r="F15" s="22"/>
      <c r="G15" s="23" t="s">
        <v>38</v>
      </c>
      <c r="H15" s="22"/>
      <c r="I15" s="23" t="s">
        <v>39</v>
      </c>
    </row>
    <row r="16" spans="1:12" x14ac:dyDescent="0.2">
      <c r="A16" s="2"/>
      <c r="B16" s="3"/>
      <c r="C16" s="3"/>
      <c r="D16" s="2"/>
      <c r="E16" s="2"/>
      <c r="F16" s="2"/>
    </row>
    <row r="17" spans="1:14" ht="25.5" customHeight="1" x14ac:dyDescent="0.2">
      <c r="A17" s="2"/>
      <c r="B17" s="5" t="s">
        <v>40</v>
      </c>
      <c r="C17" s="3"/>
      <c r="D17" s="6"/>
      <c r="E17" s="6"/>
      <c r="F17" s="81"/>
      <c r="G17" s="82"/>
      <c r="H17" s="82"/>
      <c r="I17" s="82"/>
      <c r="J17" s="82"/>
      <c r="K17" s="82"/>
      <c r="L17" s="83"/>
    </row>
    <row r="18" spans="1:14" x14ac:dyDescent="0.2">
      <c r="A18" s="2"/>
      <c r="B18" s="3"/>
      <c r="C18" s="3"/>
      <c r="D18" s="2"/>
      <c r="E18" s="2"/>
      <c r="F18" s="2"/>
    </row>
    <row r="19" spans="1:14" ht="25.5" customHeight="1" x14ac:dyDescent="0.2">
      <c r="A19" s="7"/>
      <c r="B19" s="5" t="s">
        <v>13</v>
      </c>
      <c r="C19" s="8"/>
      <c r="D19" s="7"/>
      <c r="E19" s="7"/>
      <c r="F19" s="81"/>
      <c r="G19" s="82"/>
      <c r="H19" s="82"/>
      <c r="I19" s="82"/>
      <c r="J19" s="82"/>
      <c r="K19" s="82"/>
      <c r="L19" s="83"/>
    </row>
    <row r="20" spans="1:14" x14ac:dyDescent="0.2">
      <c r="A20" s="2"/>
      <c r="B20" s="3"/>
      <c r="C20" s="3"/>
      <c r="D20" s="2"/>
      <c r="E20" s="2"/>
      <c r="F20" s="2"/>
    </row>
    <row r="21" spans="1:14" ht="25.5" customHeight="1" x14ac:dyDescent="0.2">
      <c r="A21" s="7"/>
      <c r="B21" s="5" t="s">
        <v>15</v>
      </c>
      <c r="C21" s="8"/>
      <c r="D21" s="7"/>
      <c r="E21" s="3"/>
      <c r="F21" s="92">
        <v>1</v>
      </c>
      <c r="G21" s="93"/>
      <c r="H21" s="93"/>
      <c r="I21" s="93"/>
      <c r="J21" s="93"/>
      <c r="K21" s="93"/>
      <c r="L21" s="94"/>
    </row>
    <row r="22" spans="1:14" x14ac:dyDescent="0.2">
      <c r="A22" s="2"/>
      <c r="B22" s="3"/>
      <c r="C22" s="3"/>
      <c r="D22" s="2"/>
      <c r="E22" s="2"/>
      <c r="F22" s="2"/>
    </row>
    <row r="23" spans="1:14" x14ac:dyDescent="0.2">
      <c r="A23" s="2"/>
      <c r="B23" s="9"/>
      <c r="C23" s="10"/>
      <c r="D23" s="9"/>
      <c r="E23" s="9"/>
      <c r="F23" s="11"/>
    </row>
    <row r="24" spans="1:14" x14ac:dyDescent="0.2">
      <c r="A24" s="2"/>
      <c r="B24" s="3" t="s">
        <v>16</v>
      </c>
      <c r="C24" s="2"/>
      <c r="D24" s="2"/>
      <c r="E24" s="9"/>
      <c r="F24" s="11"/>
    </row>
    <row r="25" spans="1:14" x14ac:dyDescent="0.2">
      <c r="A25" s="2"/>
      <c r="B25" s="3"/>
      <c r="C25" s="3"/>
      <c r="D25" s="2"/>
      <c r="E25" s="2"/>
      <c r="F25" s="2"/>
    </row>
    <row r="26" spans="1:14" x14ac:dyDescent="0.2">
      <c r="A26" s="2"/>
      <c r="B26" s="89" t="s">
        <v>17</v>
      </c>
      <c r="C26" s="90"/>
      <c r="D26" s="89" t="s">
        <v>18</v>
      </c>
      <c r="E26" s="91"/>
      <c r="F26" s="91"/>
      <c r="G26" s="91"/>
      <c r="H26" s="91"/>
      <c r="I26" s="91"/>
      <c r="J26" s="91"/>
      <c r="K26" s="91"/>
      <c r="L26" s="90"/>
    </row>
    <row r="27" spans="1:14" x14ac:dyDescent="0.2">
      <c r="A27" s="2"/>
      <c r="B27" s="85" t="s">
        <v>19</v>
      </c>
      <c r="C27" s="87"/>
      <c r="D27" s="85" t="s">
        <v>20</v>
      </c>
      <c r="E27" s="86"/>
      <c r="F27" s="86"/>
      <c r="G27" s="86"/>
      <c r="H27" s="86"/>
      <c r="I27" s="86"/>
      <c r="J27" s="86"/>
      <c r="K27" s="86"/>
      <c r="L27" s="87"/>
    </row>
    <row r="28" spans="1:14" x14ac:dyDescent="0.2">
      <c r="A28" s="2"/>
      <c r="B28" s="85" t="s">
        <v>141</v>
      </c>
      <c r="C28" s="87"/>
      <c r="D28" s="85" t="s">
        <v>44</v>
      </c>
      <c r="E28" s="86"/>
      <c r="F28" s="86"/>
      <c r="G28" s="86"/>
      <c r="H28" s="86"/>
      <c r="I28" s="86"/>
      <c r="J28" s="86"/>
      <c r="K28" s="86"/>
      <c r="L28" s="87"/>
      <c r="N28" s="18"/>
    </row>
    <row r="29" spans="1:14" x14ac:dyDescent="0.2">
      <c r="A29" s="2"/>
      <c r="B29" s="85" t="s">
        <v>132</v>
      </c>
      <c r="C29" s="87"/>
      <c r="D29" s="88" t="s">
        <v>131</v>
      </c>
      <c r="E29" s="86"/>
      <c r="F29" s="86"/>
      <c r="G29" s="86"/>
      <c r="H29" s="86"/>
      <c r="I29" s="86"/>
      <c r="J29" s="86"/>
      <c r="K29" s="86"/>
      <c r="L29" s="87"/>
      <c r="N29" s="18"/>
    </row>
    <row r="30" spans="1:14" x14ac:dyDescent="0.2">
      <c r="A30" s="2"/>
      <c r="B30" s="85" t="s">
        <v>140</v>
      </c>
      <c r="C30" s="87"/>
      <c r="D30" s="88" t="s">
        <v>125</v>
      </c>
      <c r="E30" s="86"/>
      <c r="F30" s="86"/>
      <c r="G30" s="86"/>
      <c r="H30" s="86"/>
      <c r="I30" s="86"/>
      <c r="J30" s="86"/>
      <c r="K30" s="86"/>
      <c r="L30" s="87"/>
      <c r="N30" s="18"/>
    </row>
    <row r="31" spans="1:14" x14ac:dyDescent="0.2">
      <c r="A31" s="2"/>
      <c r="B31" s="85" t="s">
        <v>135</v>
      </c>
      <c r="C31" s="87"/>
      <c r="D31" s="85" t="s">
        <v>127</v>
      </c>
      <c r="E31" s="86"/>
      <c r="F31" s="86"/>
      <c r="G31" s="86"/>
      <c r="H31" s="86"/>
      <c r="I31" s="86"/>
      <c r="J31" s="86"/>
      <c r="K31" s="86"/>
      <c r="L31" s="87"/>
      <c r="N31" s="60"/>
    </row>
    <row r="32" spans="1:14" x14ac:dyDescent="0.2">
      <c r="A32" s="2"/>
      <c r="B32" s="85" t="s">
        <v>136</v>
      </c>
      <c r="C32" s="87"/>
      <c r="D32" s="85" t="s">
        <v>126</v>
      </c>
      <c r="E32" s="86"/>
      <c r="F32" s="86"/>
      <c r="G32" s="86"/>
      <c r="H32" s="86"/>
      <c r="I32" s="86"/>
      <c r="J32" s="86"/>
      <c r="K32" s="86"/>
      <c r="L32" s="87"/>
      <c r="N32" s="18"/>
    </row>
    <row r="33" spans="1:14" x14ac:dyDescent="0.2">
      <c r="A33" s="2"/>
      <c r="B33" s="85" t="s">
        <v>137</v>
      </c>
      <c r="C33" s="87"/>
      <c r="D33" s="85" t="s">
        <v>128</v>
      </c>
      <c r="E33" s="86"/>
      <c r="F33" s="86"/>
      <c r="G33" s="86"/>
      <c r="H33" s="86"/>
      <c r="I33" s="86"/>
      <c r="J33" s="86"/>
      <c r="K33" s="86"/>
      <c r="L33" s="87"/>
      <c r="N33" s="18"/>
    </row>
    <row r="34" spans="1:14" x14ac:dyDescent="0.2">
      <c r="A34" s="2"/>
      <c r="B34" s="85" t="s">
        <v>138</v>
      </c>
      <c r="C34" s="87"/>
      <c r="D34" s="75" t="s">
        <v>129</v>
      </c>
      <c r="E34" s="76"/>
      <c r="F34" s="76"/>
      <c r="G34" s="76"/>
      <c r="H34" s="76"/>
      <c r="I34" s="76"/>
      <c r="J34" s="76"/>
      <c r="K34" s="76"/>
      <c r="L34" s="77"/>
      <c r="N34" s="18"/>
    </row>
    <row r="35" spans="1:14" x14ac:dyDescent="0.2">
      <c r="A35" s="2"/>
      <c r="B35" s="85" t="s">
        <v>139</v>
      </c>
      <c r="C35" s="87"/>
      <c r="D35" s="75" t="s">
        <v>130</v>
      </c>
      <c r="E35" s="76"/>
      <c r="F35" s="76"/>
      <c r="G35" s="76"/>
      <c r="H35" s="76"/>
      <c r="I35" s="76"/>
      <c r="J35" s="76"/>
      <c r="K35" s="76"/>
      <c r="L35" s="77"/>
      <c r="N35" s="18"/>
    </row>
    <row r="36" spans="1:14" x14ac:dyDescent="0.2">
      <c r="A36" s="2"/>
      <c r="B36" s="2"/>
      <c r="C36" s="2"/>
      <c r="D36" s="2"/>
      <c r="E36" s="9"/>
      <c r="F36" s="11"/>
    </row>
    <row r="37" spans="1:14" x14ac:dyDescent="0.2">
      <c r="A37" s="2"/>
      <c r="B37" s="9"/>
      <c r="C37" s="10"/>
      <c r="D37" s="9"/>
      <c r="E37" s="9"/>
      <c r="F37" s="11"/>
    </row>
    <row r="38" spans="1:14" x14ac:dyDescent="0.2">
      <c r="A38" s="2"/>
      <c r="B38" s="12" t="s">
        <v>21</v>
      </c>
      <c r="C38" s="10"/>
      <c r="D38" s="9"/>
      <c r="E38" s="9"/>
      <c r="F38" s="11"/>
    </row>
    <row r="39" spans="1:14" x14ac:dyDescent="0.2">
      <c r="A39" s="2"/>
      <c r="B39" s="3"/>
      <c r="C39" s="3"/>
      <c r="D39" s="2"/>
      <c r="E39" s="2"/>
      <c r="F39" s="2"/>
    </row>
    <row r="40" spans="1:14" ht="25.5" customHeight="1" x14ac:dyDescent="0.2">
      <c r="A40" s="2"/>
      <c r="B40" s="9" t="s">
        <v>41</v>
      </c>
      <c r="C40" s="10"/>
      <c r="D40" s="9"/>
      <c r="E40" s="9"/>
      <c r="F40" s="78"/>
      <c r="G40" s="79"/>
      <c r="H40" s="79"/>
      <c r="I40" s="79"/>
      <c r="J40" s="79"/>
      <c r="K40" s="79"/>
      <c r="L40" s="80"/>
    </row>
    <row r="41" spans="1:14" x14ac:dyDescent="0.2">
      <c r="A41" s="2"/>
      <c r="B41" s="3"/>
      <c r="C41" s="3"/>
      <c r="D41" s="2"/>
      <c r="E41" s="2"/>
      <c r="F41" s="2"/>
    </row>
    <row r="42" spans="1:14" ht="25.5" customHeight="1" x14ac:dyDescent="0.2">
      <c r="A42" s="13"/>
      <c r="B42" s="14" t="s">
        <v>22</v>
      </c>
      <c r="C42" s="14"/>
      <c r="D42" s="15"/>
      <c r="E42" s="15"/>
      <c r="F42" s="81"/>
      <c r="G42" s="82"/>
      <c r="H42" s="82"/>
      <c r="I42" s="82"/>
      <c r="J42" s="82"/>
      <c r="K42" s="82"/>
      <c r="L42" s="83"/>
    </row>
    <row r="43" spans="1:14" x14ac:dyDescent="0.2">
      <c r="A43" s="2"/>
      <c r="B43" s="3"/>
      <c r="C43" s="3"/>
      <c r="D43" s="2"/>
      <c r="E43" s="2"/>
      <c r="F43" s="2"/>
    </row>
    <row r="44" spans="1:14" ht="25.5" customHeight="1" x14ac:dyDescent="0.2">
      <c r="A44" s="13"/>
      <c r="B44" s="15" t="s">
        <v>42</v>
      </c>
      <c r="C44" s="14"/>
      <c r="D44" s="15"/>
      <c r="E44" s="15"/>
      <c r="F44" s="81"/>
      <c r="G44" s="82"/>
      <c r="H44" s="82"/>
      <c r="I44" s="82"/>
      <c r="J44" s="82"/>
      <c r="K44" s="82"/>
      <c r="L44" s="83"/>
    </row>
    <row r="45" spans="1:14" x14ac:dyDescent="0.2">
      <c r="A45" s="2"/>
      <c r="B45" s="9"/>
      <c r="C45" s="10"/>
      <c r="D45" s="9"/>
      <c r="E45" s="9"/>
      <c r="F45" s="11"/>
    </row>
    <row r="46" spans="1:14" ht="25.5" customHeight="1" x14ac:dyDescent="0.2">
      <c r="A46" s="13"/>
      <c r="B46" s="15" t="s">
        <v>23</v>
      </c>
      <c r="C46" s="14"/>
      <c r="D46" s="15"/>
      <c r="E46" s="15"/>
      <c r="F46" s="81"/>
      <c r="G46" s="82"/>
      <c r="H46" s="82"/>
      <c r="I46" s="82"/>
      <c r="J46" s="82"/>
      <c r="K46" s="82"/>
      <c r="L46" s="83"/>
    </row>
    <row r="47" spans="1:14" x14ac:dyDescent="0.2">
      <c r="A47" s="16"/>
      <c r="B47" s="16"/>
      <c r="C47" s="16"/>
      <c r="D47" s="16"/>
      <c r="E47" s="16"/>
      <c r="F47" s="16"/>
    </row>
    <row r="48" spans="1:14" x14ac:dyDescent="0.2">
      <c r="A48" s="16"/>
      <c r="B48" s="16"/>
      <c r="C48" s="16"/>
      <c r="D48" s="16"/>
      <c r="E48" s="16"/>
      <c r="F48" s="16"/>
    </row>
  </sheetData>
  <mergeCells count="33">
    <mergeCell ref="D32:L32"/>
    <mergeCell ref="D33:L33"/>
    <mergeCell ref="B35:C35"/>
    <mergeCell ref="F5:L5"/>
    <mergeCell ref="F7:L7"/>
    <mergeCell ref="F9:L9"/>
    <mergeCell ref="F11:L11"/>
    <mergeCell ref="F13:L13"/>
    <mergeCell ref="F17:L17"/>
    <mergeCell ref="F19:L19"/>
    <mergeCell ref="F21:L21"/>
    <mergeCell ref="B32:C32"/>
    <mergeCell ref="B33:C33"/>
    <mergeCell ref="B34:C34"/>
    <mergeCell ref="D34:L34"/>
    <mergeCell ref="B29:C29"/>
    <mergeCell ref="A2:L3"/>
    <mergeCell ref="D28:L28"/>
    <mergeCell ref="D29:L29"/>
    <mergeCell ref="D30:L30"/>
    <mergeCell ref="D31:L31"/>
    <mergeCell ref="B30:C30"/>
    <mergeCell ref="B31:C31"/>
    <mergeCell ref="B26:C26"/>
    <mergeCell ref="B27:C27"/>
    <mergeCell ref="B28:C28"/>
    <mergeCell ref="D26:L26"/>
    <mergeCell ref="D27:L27"/>
    <mergeCell ref="D35:L35"/>
    <mergeCell ref="F40:L40"/>
    <mergeCell ref="F42:L42"/>
    <mergeCell ref="F44:L44"/>
    <mergeCell ref="F46:L46"/>
  </mergeCells>
  <pageMargins left="0.31496062992125984" right="0.23622047244094491" top="0.74803149606299213" bottom="0.74803149606299213" header="0.31496062992125984" footer="0.31496062992125984"/>
  <pageSetup paperSize="9" scale="90" orientation="portrait" r:id="rId1"/>
  <headerFooter>
    <oddHeader>&amp;A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665E7-0C54-4BEB-AF48-22132265CE62}">
  <sheetPr>
    <pageSetUpPr fitToPage="1"/>
  </sheetPr>
  <dimension ref="A1:E10"/>
  <sheetViews>
    <sheetView zoomScale="85" zoomScaleNormal="85" zoomScaleSheetLayoutView="120" workbookViewId="0">
      <selection activeCell="D6" sqref="D6"/>
    </sheetView>
  </sheetViews>
  <sheetFormatPr baseColWidth="10" defaultColWidth="9.1640625" defaultRowHeight="15" x14ac:dyDescent="0.2"/>
  <cols>
    <col min="1" max="1" width="9.1640625" style="21"/>
    <col min="2" max="2" width="24.1640625" style="18" bestFit="1" customWidth="1"/>
    <col min="3" max="3" width="25.1640625" style="18" customWidth="1"/>
    <col min="4" max="5" width="61.6640625" style="18" customWidth="1"/>
    <col min="6" max="16384" width="9.1640625" style="17"/>
  </cols>
  <sheetData>
    <row r="1" spans="1:5" ht="34.5" customHeight="1" x14ac:dyDescent="0.2">
      <c r="A1" s="95" t="s">
        <v>43</v>
      </c>
      <c r="B1" s="95"/>
      <c r="C1" s="95"/>
      <c r="D1" s="95"/>
      <c r="E1" s="95"/>
    </row>
    <row r="2" spans="1:5" ht="38.25" customHeight="1" x14ac:dyDescent="0.2">
      <c r="A2" s="19" t="s">
        <v>24</v>
      </c>
      <c r="B2" s="20" t="s">
        <v>25</v>
      </c>
      <c r="C2" s="20" t="s">
        <v>26</v>
      </c>
      <c r="D2" s="20" t="s">
        <v>27</v>
      </c>
      <c r="E2" s="20" t="s">
        <v>28</v>
      </c>
    </row>
    <row r="3" spans="1:5" ht="49.5" customHeight="1" x14ac:dyDescent="0.2">
      <c r="A3" s="21" t="s">
        <v>29</v>
      </c>
      <c r="B3" s="18" t="s">
        <v>30</v>
      </c>
      <c r="C3" s="18" t="s">
        <v>31</v>
      </c>
      <c r="D3" s="18" t="s">
        <v>44</v>
      </c>
      <c r="E3" s="18" t="s">
        <v>31</v>
      </c>
    </row>
    <row r="4" spans="1:5" ht="49.5" customHeight="1" x14ac:dyDescent="0.2">
      <c r="A4" s="21" t="s">
        <v>32</v>
      </c>
      <c r="B4" s="18" t="s">
        <v>64</v>
      </c>
      <c r="C4" s="18" t="s">
        <v>92</v>
      </c>
      <c r="D4" s="18" t="s">
        <v>118</v>
      </c>
      <c r="E4" s="18" t="s">
        <v>90</v>
      </c>
    </row>
    <row r="5" spans="1:5" ht="49.5" customHeight="1" x14ac:dyDescent="0.2">
      <c r="A5" s="21" t="s">
        <v>33</v>
      </c>
      <c r="B5" s="18" t="s">
        <v>62</v>
      </c>
      <c r="C5" s="18" t="s">
        <v>92</v>
      </c>
      <c r="D5" s="18" t="s">
        <v>93</v>
      </c>
      <c r="E5" s="18" t="s">
        <v>91</v>
      </c>
    </row>
    <row r="6" spans="1:5" ht="49.5" customHeight="1" x14ac:dyDescent="0.2">
      <c r="A6" s="21" t="s">
        <v>34</v>
      </c>
      <c r="B6" s="18" t="s">
        <v>133</v>
      </c>
      <c r="C6" s="18" t="s">
        <v>115</v>
      </c>
      <c r="D6" s="60" t="s">
        <v>121</v>
      </c>
      <c r="E6" s="18" t="s">
        <v>91</v>
      </c>
    </row>
    <row r="7" spans="1:5" ht="49.5" customHeight="1" x14ac:dyDescent="0.2">
      <c r="A7" s="21" t="s">
        <v>35</v>
      </c>
      <c r="B7" s="18" t="s">
        <v>63</v>
      </c>
      <c r="C7" s="18" t="s">
        <v>115</v>
      </c>
      <c r="D7" s="18" t="s">
        <v>116</v>
      </c>
      <c r="E7" s="18" t="s">
        <v>91</v>
      </c>
    </row>
    <row r="8" spans="1:5" ht="49.5" customHeight="1" x14ac:dyDescent="0.2">
      <c r="A8" s="21" t="s">
        <v>36</v>
      </c>
      <c r="B8" s="18" t="s">
        <v>134</v>
      </c>
      <c r="C8" s="18" t="s">
        <v>115</v>
      </c>
      <c r="D8" s="18" t="s">
        <v>117</v>
      </c>
      <c r="E8" s="18" t="s">
        <v>91</v>
      </c>
    </row>
    <row r="9" spans="1:5" ht="49.5" customHeight="1" x14ac:dyDescent="0.2">
      <c r="A9" s="21" t="s">
        <v>100</v>
      </c>
      <c r="B9" s="18" t="s">
        <v>102</v>
      </c>
      <c r="C9" s="18" t="s">
        <v>103</v>
      </c>
      <c r="D9" s="18" t="s">
        <v>119</v>
      </c>
    </row>
    <row r="10" spans="1:5" ht="49.5" customHeight="1" x14ac:dyDescent="0.2">
      <c r="A10" s="21" t="s">
        <v>101</v>
      </c>
      <c r="B10" s="18" t="s">
        <v>104</v>
      </c>
      <c r="C10" s="18" t="s">
        <v>31</v>
      </c>
      <c r="D10" s="18" t="s">
        <v>105</v>
      </c>
      <c r="E10" s="18" t="s">
        <v>106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L47"/>
  <sheetViews>
    <sheetView topLeftCell="A19" zoomScaleNormal="100" workbookViewId="0">
      <selection activeCell="B35" sqref="B35"/>
    </sheetView>
  </sheetViews>
  <sheetFormatPr baseColWidth="10" defaultColWidth="8.83203125" defaultRowHeight="15" x14ac:dyDescent="0.2"/>
  <cols>
    <col min="1" max="1" width="5.33203125" customWidth="1"/>
    <col min="2" max="2" width="19.33203125" customWidth="1"/>
    <col min="3" max="3" width="18" customWidth="1"/>
    <col min="4" max="4" width="18.5" customWidth="1"/>
    <col min="5" max="5" width="21.1640625" bestFit="1" customWidth="1"/>
    <col min="6" max="6" width="18.33203125" customWidth="1"/>
    <col min="7" max="7" width="3.1640625" customWidth="1"/>
    <col min="8" max="8" width="4" customWidth="1"/>
    <col min="9" max="9" width="10.5" customWidth="1"/>
    <col min="10" max="10" width="11" bestFit="1" customWidth="1"/>
    <col min="11" max="11" width="15.83203125" bestFit="1" customWidth="1"/>
    <col min="12" max="12" width="12" bestFit="1" customWidth="1"/>
  </cols>
  <sheetData>
    <row r="2" spans="2:11" x14ac:dyDescent="0.2">
      <c r="B2" s="25" t="s">
        <v>45</v>
      </c>
      <c r="C2" s="96" t="s">
        <v>7</v>
      </c>
      <c r="D2" s="97"/>
      <c r="E2" s="97"/>
      <c r="F2" s="98"/>
    </row>
    <row r="4" spans="2:11" x14ac:dyDescent="0.2">
      <c r="B4" s="25" t="s">
        <v>47</v>
      </c>
      <c r="C4" s="96" t="s">
        <v>8</v>
      </c>
      <c r="D4" s="97"/>
      <c r="E4" s="97"/>
      <c r="F4" s="98"/>
    </row>
    <row r="6" spans="2:11" x14ac:dyDescent="0.2">
      <c r="B6" s="25" t="s">
        <v>46</v>
      </c>
      <c r="C6" s="96" t="s">
        <v>38</v>
      </c>
      <c r="D6" s="97"/>
      <c r="E6" s="97"/>
      <c r="F6" s="98"/>
    </row>
    <row r="8" spans="2:11" x14ac:dyDescent="0.2">
      <c r="B8" s="25" t="s">
        <v>59</v>
      </c>
      <c r="C8" s="99"/>
      <c r="D8" s="100"/>
      <c r="E8" s="29"/>
      <c r="F8" s="29"/>
    </row>
    <row r="9" spans="2:11" x14ac:dyDescent="0.2">
      <c r="C9" s="102" t="s">
        <v>58</v>
      </c>
      <c r="D9" s="102"/>
      <c r="E9" s="36" t="s">
        <v>56</v>
      </c>
      <c r="F9" s="36" t="s">
        <v>57</v>
      </c>
    </row>
    <row r="10" spans="2:11" x14ac:dyDescent="0.2">
      <c r="B10" s="101" t="s">
        <v>64</v>
      </c>
      <c r="C10" s="101"/>
      <c r="D10" s="101"/>
      <c r="E10" s="101"/>
      <c r="F10" s="101"/>
    </row>
    <row r="11" spans="2:11" x14ac:dyDescent="0.2">
      <c r="B11" s="61" t="s">
        <v>48</v>
      </c>
      <c r="C11" s="64">
        <v>4.0999999999999996</v>
      </c>
      <c r="E11" s="61" t="s">
        <v>122</v>
      </c>
      <c r="F11" s="64">
        <v>760</v>
      </c>
    </row>
    <row r="12" spans="2:11" x14ac:dyDescent="0.2">
      <c r="B12" s="24"/>
      <c r="C12" s="52"/>
      <c r="E12" s="24"/>
      <c r="F12" s="52"/>
    </row>
    <row r="13" spans="2:11" x14ac:dyDescent="0.2">
      <c r="B13" t="s">
        <v>52</v>
      </c>
      <c r="C13" s="64">
        <v>6.45</v>
      </c>
    </row>
    <row r="15" spans="2:11" x14ac:dyDescent="0.2">
      <c r="B15" s="31" t="s">
        <v>49</v>
      </c>
      <c r="C15" s="31" t="s">
        <v>97</v>
      </c>
      <c r="D15" s="31" t="s">
        <v>50</v>
      </c>
      <c r="E15" s="31" t="s">
        <v>5</v>
      </c>
      <c r="F15" s="31" t="s">
        <v>55</v>
      </c>
    </row>
    <row r="16" spans="2:11" x14ac:dyDescent="0.2">
      <c r="B16" s="68">
        <v>0</v>
      </c>
      <c r="C16" s="69">
        <v>6.03</v>
      </c>
      <c r="D16" s="37">
        <f>C16-C11</f>
        <v>1.9300000000000006</v>
      </c>
      <c r="E16" s="40">
        <f>$D$16/D16</f>
        <v>1</v>
      </c>
      <c r="F16" s="32">
        <f>B16</f>
        <v>0</v>
      </c>
      <c r="I16" s="26" t="s">
        <v>73</v>
      </c>
      <c r="J16" s="45"/>
      <c r="K16" s="45"/>
    </row>
    <row r="17" spans="2:11" x14ac:dyDescent="0.2">
      <c r="B17" s="70">
        <v>5</v>
      </c>
      <c r="C17" s="71">
        <v>5.99</v>
      </c>
      <c r="D17" s="38">
        <f t="shared" ref="D17:D31" si="0">(C17-$C$11)</f>
        <v>1.8900000000000006</v>
      </c>
      <c r="E17" s="41">
        <f t="shared" ref="E17:E31" si="1">$D$16/D17</f>
        <v>1.0211640211640212</v>
      </c>
      <c r="F17" s="33">
        <f t="shared" ref="F17:F31" si="2">B17</f>
        <v>5</v>
      </c>
      <c r="I17" s="46"/>
      <c r="J17" s="47"/>
      <c r="K17" s="47"/>
    </row>
    <row r="18" spans="2:11" x14ac:dyDescent="0.2">
      <c r="B18" s="70">
        <v>10</v>
      </c>
      <c r="C18" s="71">
        <v>5.96</v>
      </c>
      <c r="D18" s="38">
        <f t="shared" si="0"/>
        <v>1.8600000000000003</v>
      </c>
      <c r="E18" s="41">
        <f t="shared" si="1"/>
        <v>1.0376344086021507</v>
      </c>
      <c r="F18" s="33">
        <f t="shared" si="2"/>
        <v>10</v>
      </c>
      <c r="H18">
        <v>1</v>
      </c>
      <c r="I18" t="s">
        <v>74</v>
      </c>
    </row>
    <row r="19" spans="2:11" x14ac:dyDescent="0.2">
      <c r="B19" s="70">
        <v>15</v>
      </c>
      <c r="C19" s="71">
        <v>5.94</v>
      </c>
      <c r="D19" s="38">
        <f t="shared" si="0"/>
        <v>1.8400000000000007</v>
      </c>
      <c r="E19" s="41">
        <f t="shared" si="1"/>
        <v>1.0489130434782608</v>
      </c>
      <c r="F19" s="33">
        <f t="shared" si="2"/>
        <v>15</v>
      </c>
      <c r="H19">
        <v>2</v>
      </c>
      <c r="I19" t="s">
        <v>88</v>
      </c>
    </row>
    <row r="20" spans="2:11" x14ac:dyDescent="0.2">
      <c r="B20" s="70">
        <v>20</v>
      </c>
      <c r="C20" s="71">
        <v>5.93</v>
      </c>
      <c r="D20" s="38">
        <f t="shared" si="0"/>
        <v>1.83</v>
      </c>
      <c r="E20" s="41">
        <f t="shared" si="1"/>
        <v>1.0546448087431697</v>
      </c>
      <c r="F20" s="33">
        <f t="shared" si="2"/>
        <v>20</v>
      </c>
      <c r="I20" t="s">
        <v>89</v>
      </c>
    </row>
    <row r="21" spans="2:11" x14ac:dyDescent="0.2">
      <c r="B21" s="70">
        <v>25</v>
      </c>
      <c r="C21" s="71">
        <v>5.92</v>
      </c>
      <c r="D21" s="38">
        <f t="shared" si="0"/>
        <v>1.8200000000000003</v>
      </c>
      <c r="E21" s="41">
        <f t="shared" si="1"/>
        <v>1.0604395604395607</v>
      </c>
      <c r="F21" s="33">
        <f t="shared" si="2"/>
        <v>25</v>
      </c>
    </row>
    <row r="22" spans="2:11" x14ac:dyDescent="0.2">
      <c r="B22" s="70">
        <v>30</v>
      </c>
      <c r="C22" s="71">
        <v>5.9</v>
      </c>
      <c r="D22" s="38">
        <f t="shared" si="0"/>
        <v>1.8000000000000007</v>
      </c>
      <c r="E22" s="41">
        <f t="shared" si="1"/>
        <v>1.0722222222222222</v>
      </c>
      <c r="F22" s="33">
        <f t="shared" si="2"/>
        <v>30</v>
      </c>
    </row>
    <row r="23" spans="2:11" x14ac:dyDescent="0.2">
      <c r="B23" s="70">
        <v>40</v>
      </c>
      <c r="C23" s="71">
        <v>5.88</v>
      </c>
      <c r="D23" s="38">
        <f t="shared" si="0"/>
        <v>1.7800000000000002</v>
      </c>
      <c r="E23" s="41">
        <f t="shared" si="1"/>
        <v>1.0842696629213484</v>
      </c>
      <c r="F23" s="33">
        <f t="shared" si="2"/>
        <v>40</v>
      </c>
      <c r="I23" s="26" t="s">
        <v>75</v>
      </c>
      <c r="J23" s="45"/>
      <c r="K23" s="45"/>
    </row>
    <row r="24" spans="2:11" x14ac:dyDescent="0.2">
      <c r="B24" s="70">
        <v>50</v>
      </c>
      <c r="C24" s="71">
        <v>5.86</v>
      </c>
      <c r="D24" s="38">
        <f t="shared" si="0"/>
        <v>1.7600000000000007</v>
      </c>
      <c r="E24" s="41">
        <f t="shared" si="1"/>
        <v>1.0965909090909089</v>
      </c>
      <c r="F24" s="33">
        <f t="shared" si="2"/>
        <v>50</v>
      </c>
      <c r="I24" s="44" t="s">
        <v>77</v>
      </c>
      <c r="J24" s="44" t="s">
        <v>78</v>
      </c>
      <c r="K24" s="44" t="s">
        <v>79</v>
      </c>
    </row>
    <row r="25" spans="2:11" x14ac:dyDescent="0.2">
      <c r="B25" s="70">
        <v>60</v>
      </c>
      <c r="C25" s="71">
        <v>5.84</v>
      </c>
      <c r="D25" s="38">
        <f t="shared" si="0"/>
        <v>1.7400000000000002</v>
      </c>
      <c r="E25" s="41">
        <f t="shared" si="1"/>
        <v>1.1091954022988508</v>
      </c>
      <c r="F25" s="33">
        <f t="shared" si="2"/>
        <v>60</v>
      </c>
      <c r="I25" s="43" t="s">
        <v>76</v>
      </c>
      <c r="J25" s="63">
        <v>1475</v>
      </c>
      <c r="K25" s="43" t="s">
        <v>80</v>
      </c>
    </row>
    <row r="26" spans="2:11" x14ac:dyDescent="0.2">
      <c r="B26" s="70">
        <v>70</v>
      </c>
      <c r="C26" s="71">
        <v>5.82</v>
      </c>
      <c r="D26" s="38">
        <f t="shared" si="0"/>
        <v>1.7200000000000006</v>
      </c>
      <c r="E26" s="41">
        <f t="shared" si="1"/>
        <v>1.1220930232558139</v>
      </c>
      <c r="F26" s="33">
        <f t="shared" si="2"/>
        <v>70</v>
      </c>
      <c r="H26" s="43"/>
      <c r="I26" s="43" t="s">
        <v>6</v>
      </c>
      <c r="J26" s="48">
        <f>3.14*((C13/2)^2)</f>
        <v>32.657962500000004</v>
      </c>
      <c r="K26" s="43" t="s">
        <v>81</v>
      </c>
    </row>
    <row r="27" spans="2:11" x14ac:dyDescent="0.2">
      <c r="B27" s="70">
        <v>80</v>
      </c>
      <c r="C27" s="71">
        <v>5.79</v>
      </c>
      <c r="D27" s="38">
        <f t="shared" si="0"/>
        <v>1.6900000000000004</v>
      </c>
      <c r="E27" s="41">
        <f t="shared" si="1"/>
        <v>1.1420118343195267</v>
      </c>
      <c r="F27" s="33">
        <f t="shared" si="2"/>
        <v>80</v>
      </c>
      <c r="I27" s="43" t="s">
        <v>70</v>
      </c>
      <c r="J27" s="50">
        <f>2.303*J26/J25</f>
        <v>5.0990703483050855E-2</v>
      </c>
      <c r="K27" s="43" t="s">
        <v>83</v>
      </c>
    </row>
    <row r="28" spans="2:11" x14ac:dyDescent="0.2">
      <c r="B28" s="70">
        <v>90</v>
      </c>
      <c r="C28" s="71">
        <v>5.77</v>
      </c>
      <c r="D28" s="38">
        <f t="shared" si="0"/>
        <v>1.67</v>
      </c>
      <c r="E28" s="41">
        <f t="shared" si="1"/>
        <v>1.1556886227544914</v>
      </c>
      <c r="F28" s="33">
        <f t="shared" si="2"/>
        <v>90</v>
      </c>
      <c r="I28" s="43" t="s">
        <v>70</v>
      </c>
      <c r="J28" s="51">
        <f>J27*1000</f>
        <v>50.990703483050858</v>
      </c>
      <c r="K28" s="49" t="s">
        <v>84</v>
      </c>
    </row>
    <row r="29" spans="2:11" x14ac:dyDescent="0.2">
      <c r="B29" s="70">
        <v>100</v>
      </c>
      <c r="C29" s="71">
        <v>5.75</v>
      </c>
      <c r="D29" s="38">
        <f t="shared" si="0"/>
        <v>1.6500000000000004</v>
      </c>
      <c r="E29" s="41">
        <f t="shared" si="1"/>
        <v>1.1696969696969699</v>
      </c>
      <c r="F29" s="33">
        <f t="shared" si="2"/>
        <v>100</v>
      </c>
    </row>
    <row r="30" spans="2:11" x14ac:dyDescent="0.2">
      <c r="B30" s="70">
        <v>110</v>
      </c>
      <c r="C30" s="71">
        <v>5.71</v>
      </c>
      <c r="D30" s="38">
        <f t="shared" si="0"/>
        <v>1.6100000000000003</v>
      </c>
      <c r="E30" s="41">
        <f t="shared" si="1"/>
        <v>1.1987577639751554</v>
      </c>
      <c r="F30" s="33">
        <f t="shared" si="2"/>
        <v>110</v>
      </c>
    </row>
    <row r="31" spans="2:11" x14ac:dyDescent="0.2">
      <c r="B31" s="72">
        <v>120</v>
      </c>
      <c r="C31" s="73">
        <v>5.7</v>
      </c>
      <c r="D31" s="39">
        <f t="shared" si="0"/>
        <v>1.6000000000000005</v>
      </c>
      <c r="E31" s="42">
        <f t="shared" si="1"/>
        <v>1.20625</v>
      </c>
      <c r="F31" s="34">
        <f t="shared" si="2"/>
        <v>120</v>
      </c>
    </row>
    <row r="33" spans="2:12" x14ac:dyDescent="0.2">
      <c r="B33" s="26" t="s">
        <v>51</v>
      </c>
      <c r="C33" s="45"/>
      <c r="D33" s="45"/>
    </row>
    <row r="34" spans="2:12" x14ac:dyDescent="0.2">
      <c r="B34" s="46"/>
      <c r="C34" s="47"/>
      <c r="D34" s="47"/>
    </row>
    <row r="35" spans="2:12" x14ac:dyDescent="0.2">
      <c r="B35" s="65" t="s">
        <v>53</v>
      </c>
      <c r="L35" s="1"/>
    </row>
    <row r="36" spans="2:12" x14ac:dyDescent="0.2">
      <c r="B36" s="27" t="s">
        <v>54</v>
      </c>
      <c r="K36" s="24"/>
    </row>
    <row r="37" spans="2:12" x14ac:dyDescent="0.2">
      <c r="B37" s="27"/>
      <c r="K37" s="24"/>
    </row>
    <row r="38" spans="2:12" x14ac:dyDescent="0.2">
      <c r="B38" t="s">
        <v>67</v>
      </c>
      <c r="C38" t="s">
        <v>65</v>
      </c>
    </row>
    <row r="39" spans="2:12" x14ac:dyDescent="0.2">
      <c r="B39" t="s">
        <v>68</v>
      </c>
      <c r="C39" t="s">
        <v>66</v>
      </c>
    </row>
    <row r="41" spans="2:12" x14ac:dyDescent="0.2">
      <c r="B41" t="s">
        <v>69</v>
      </c>
    </row>
    <row r="42" spans="2:12" x14ac:dyDescent="0.2">
      <c r="B42" t="s">
        <v>85</v>
      </c>
    </row>
    <row r="43" spans="2:12" x14ac:dyDescent="0.2">
      <c r="B43" t="s">
        <v>82</v>
      </c>
    </row>
    <row r="44" spans="2:12" x14ac:dyDescent="0.2">
      <c r="B44" t="s">
        <v>71</v>
      </c>
    </row>
    <row r="45" spans="2:12" x14ac:dyDescent="0.2">
      <c r="B45" t="s">
        <v>72</v>
      </c>
    </row>
    <row r="46" spans="2:12" x14ac:dyDescent="0.2">
      <c r="B46" t="s">
        <v>94</v>
      </c>
    </row>
    <row r="47" spans="2:12" x14ac:dyDescent="0.2">
      <c r="B47" t="s">
        <v>86</v>
      </c>
    </row>
  </sheetData>
  <mergeCells count="6">
    <mergeCell ref="C2:F2"/>
    <mergeCell ref="C8:D8"/>
    <mergeCell ref="B10:F10"/>
    <mergeCell ref="C9:D9"/>
    <mergeCell ref="C6:F6"/>
    <mergeCell ref="C4:F4"/>
  </mergeCells>
  <pageMargins left="0.70866141732283472" right="0.70866141732283472" top="0.59055118110236227" bottom="0.59055118110236227" header="0.31496062992125984" footer="0.31496062992125984"/>
  <pageSetup paperSize="9" scale="71" orientation="landscape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W44"/>
  <sheetViews>
    <sheetView topLeftCell="A16" zoomScaleNormal="100" workbookViewId="0">
      <selection activeCell="D44" sqref="D44"/>
    </sheetView>
  </sheetViews>
  <sheetFormatPr baseColWidth="10" defaultColWidth="8.83203125" defaultRowHeight="15" x14ac:dyDescent="0.2"/>
  <cols>
    <col min="1" max="1" width="3.1640625" customWidth="1"/>
    <col min="2" max="2" width="17.6640625" bestFit="1" customWidth="1"/>
    <col min="3" max="3" width="14.1640625" bestFit="1" customWidth="1"/>
    <col min="4" max="4" width="22.5" customWidth="1"/>
    <col min="5" max="5" width="12.1640625" customWidth="1"/>
    <col min="6" max="6" width="13" customWidth="1"/>
  </cols>
  <sheetData>
    <row r="2" spans="2:7" x14ac:dyDescent="0.2">
      <c r="B2" s="25" t="s">
        <v>45</v>
      </c>
      <c r="C2" s="96" t="str">
        <f>'02 - Pump Test Data'!C2:F2</f>
        <v>Bhagirath</v>
      </c>
      <c r="D2" s="97"/>
      <c r="E2" s="97"/>
      <c r="F2" s="97"/>
      <c r="G2" s="98"/>
    </row>
    <row r="4" spans="2:7" x14ac:dyDescent="0.2">
      <c r="B4" s="25" t="s">
        <v>47</v>
      </c>
      <c r="C4" s="96" t="str">
        <f>'02 - Pump Test Data'!C4:F4</f>
        <v>Ranipura</v>
      </c>
      <c r="D4" s="97"/>
      <c r="E4" s="97"/>
      <c r="F4" s="97"/>
      <c r="G4" s="98"/>
    </row>
    <row r="6" spans="2:7" x14ac:dyDescent="0.2">
      <c r="B6" s="25" t="s">
        <v>46</v>
      </c>
      <c r="C6" s="96" t="str">
        <f>'02 - Pump Test Data'!C6:F6</f>
        <v>Well</v>
      </c>
      <c r="D6" s="97"/>
      <c r="E6" s="97"/>
      <c r="F6" s="97"/>
      <c r="G6" s="98"/>
    </row>
    <row r="8" spans="2:7" x14ac:dyDescent="0.2">
      <c r="B8" s="25" t="s">
        <v>59</v>
      </c>
      <c r="C8" s="99">
        <f>'02 - Pump Test Data'!C8:D8</f>
        <v>0</v>
      </c>
      <c r="D8" s="100"/>
      <c r="E8" s="29">
        <f>'02 - Pump Test Data'!E8</f>
        <v>0</v>
      </c>
      <c r="F8" s="29">
        <f>'02 - Pump Test Data'!F8</f>
        <v>0</v>
      </c>
    </row>
    <row r="9" spans="2:7" x14ac:dyDescent="0.2">
      <c r="C9" s="102" t="s">
        <v>58</v>
      </c>
      <c r="D9" s="102"/>
      <c r="E9" s="36" t="s">
        <v>56</v>
      </c>
      <c r="F9" s="36" t="s">
        <v>57</v>
      </c>
    </row>
    <row r="10" spans="2:7" x14ac:dyDescent="0.2">
      <c r="B10" s="25"/>
      <c r="C10" s="35"/>
      <c r="D10" s="35"/>
    </row>
    <row r="11" spans="2:7" x14ac:dyDescent="0.2">
      <c r="B11" s="26"/>
      <c r="C11" s="26" t="s">
        <v>0</v>
      </c>
      <c r="D11" s="62" t="s">
        <v>60</v>
      </c>
      <c r="E11" s="26"/>
    </row>
    <row r="12" spans="2:7" x14ac:dyDescent="0.2">
      <c r="B12" s="61" t="s">
        <v>123</v>
      </c>
      <c r="C12" s="30">
        <f>'02 - Pump Test Data'!C11</f>
        <v>4.0999999999999996</v>
      </c>
      <c r="D12" s="61" t="s">
        <v>122</v>
      </c>
      <c r="E12" s="30">
        <f>'02 - Pump Test Data'!F11</f>
        <v>760</v>
      </c>
    </row>
    <row r="13" spans="2:7" x14ac:dyDescent="0.2">
      <c r="B13" s="24"/>
      <c r="C13" s="52"/>
      <c r="D13" s="53"/>
      <c r="E13" s="52"/>
    </row>
    <row r="14" spans="2:7" x14ac:dyDescent="0.2">
      <c r="B14" t="s">
        <v>52</v>
      </c>
      <c r="C14" s="30">
        <f>'02 - Pump Test Data'!C13</f>
        <v>6.45</v>
      </c>
    </row>
    <row r="16" spans="2:7" x14ac:dyDescent="0.2">
      <c r="B16" s="31" t="s">
        <v>49</v>
      </c>
      <c r="C16" s="31" t="s">
        <v>97</v>
      </c>
      <c r="D16" s="31" t="s">
        <v>61</v>
      </c>
    </row>
    <row r="17" spans="2:23" x14ac:dyDescent="0.2">
      <c r="B17" s="64">
        <v>0</v>
      </c>
      <c r="C17" s="64">
        <v>4.0999999999999996</v>
      </c>
      <c r="D17" s="30">
        <f>C17-$C$12</f>
        <v>0</v>
      </c>
    </row>
    <row r="18" spans="2:23" x14ac:dyDescent="0.2">
      <c r="B18" s="64">
        <v>5</v>
      </c>
      <c r="C18" s="64">
        <v>4.3</v>
      </c>
      <c r="D18" s="30">
        <f t="shared" ref="D18:D28" si="0">C18-$C$12</f>
        <v>0.20000000000000018</v>
      </c>
    </row>
    <row r="19" spans="2:23" x14ac:dyDescent="0.2">
      <c r="B19" s="64">
        <v>10</v>
      </c>
      <c r="C19" s="64">
        <v>4.43</v>
      </c>
      <c r="D19" s="30">
        <f t="shared" si="0"/>
        <v>0.33000000000000007</v>
      </c>
      <c r="Q19" s="24"/>
      <c r="R19" s="24"/>
      <c r="S19" s="24"/>
      <c r="T19" s="24"/>
      <c r="U19" s="24"/>
      <c r="V19" s="24"/>
      <c r="W19" s="24"/>
    </row>
    <row r="20" spans="2:23" x14ac:dyDescent="0.2">
      <c r="B20" s="64">
        <v>15</v>
      </c>
      <c r="C20" s="64">
        <v>4.55</v>
      </c>
      <c r="D20" s="30">
        <f t="shared" si="0"/>
        <v>0.45000000000000018</v>
      </c>
      <c r="Q20" s="24"/>
      <c r="R20" s="24"/>
      <c r="S20" s="24"/>
      <c r="T20" s="24"/>
      <c r="U20" s="24"/>
      <c r="V20" s="24"/>
      <c r="W20" s="24"/>
    </row>
    <row r="21" spans="2:23" x14ac:dyDescent="0.2">
      <c r="B21" s="64">
        <v>20</v>
      </c>
      <c r="C21" s="64">
        <v>4.6900000000000004</v>
      </c>
      <c r="D21" s="30">
        <f t="shared" si="0"/>
        <v>0.59000000000000075</v>
      </c>
      <c r="Q21" s="24"/>
      <c r="R21" s="24"/>
      <c r="S21" s="24"/>
      <c r="T21" s="24"/>
      <c r="U21" s="24"/>
      <c r="V21" s="24"/>
      <c r="W21" s="24"/>
    </row>
    <row r="22" spans="2:23" x14ac:dyDescent="0.2">
      <c r="B22" s="64">
        <v>25</v>
      </c>
      <c r="C22" s="64">
        <v>4.8</v>
      </c>
      <c r="D22" s="30">
        <f t="shared" si="0"/>
        <v>0.70000000000000018</v>
      </c>
      <c r="Q22" s="24"/>
      <c r="R22" s="24"/>
      <c r="S22" s="24"/>
      <c r="T22" s="24"/>
      <c r="U22" s="24"/>
      <c r="V22" s="24"/>
      <c r="W22" s="24"/>
    </row>
    <row r="23" spans="2:23" x14ac:dyDescent="0.2">
      <c r="B23" s="64">
        <v>30</v>
      </c>
      <c r="C23" s="64">
        <v>4.92</v>
      </c>
      <c r="D23" s="30">
        <f t="shared" si="0"/>
        <v>0.82000000000000028</v>
      </c>
      <c r="Q23" s="24"/>
      <c r="R23" s="24"/>
      <c r="S23" s="24"/>
      <c r="T23" s="24"/>
      <c r="U23" s="24"/>
      <c r="V23" s="24"/>
      <c r="W23" s="24"/>
    </row>
    <row r="24" spans="2:23" x14ac:dyDescent="0.2">
      <c r="B24" s="64">
        <v>40</v>
      </c>
      <c r="C24" s="64">
        <v>5.2</v>
      </c>
      <c r="D24" s="30">
        <f t="shared" si="0"/>
        <v>1.1000000000000005</v>
      </c>
      <c r="Q24" s="24"/>
      <c r="R24" s="24"/>
      <c r="S24" s="24"/>
      <c r="T24" s="24"/>
      <c r="U24" s="24"/>
      <c r="V24" s="24"/>
      <c r="W24" s="24"/>
    </row>
    <row r="25" spans="2:23" x14ac:dyDescent="0.2">
      <c r="B25" s="64">
        <v>50</v>
      </c>
      <c r="C25" s="64">
        <v>5.39</v>
      </c>
      <c r="D25" s="30">
        <f t="shared" si="0"/>
        <v>1.29</v>
      </c>
      <c r="Q25" s="24"/>
      <c r="R25" s="24"/>
      <c r="S25" s="24"/>
      <c r="T25" s="24"/>
      <c r="U25" s="24"/>
      <c r="V25" s="24"/>
      <c r="W25" s="24"/>
    </row>
    <row r="26" spans="2:23" x14ac:dyDescent="0.2">
      <c r="B26" s="64">
        <v>60</v>
      </c>
      <c r="C26" s="64">
        <v>5.61</v>
      </c>
      <c r="D26" s="30">
        <f t="shared" si="0"/>
        <v>1.5100000000000007</v>
      </c>
    </row>
    <row r="27" spans="2:23" x14ac:dyDescent="0.2">
      <c r="B27" s="64">
        <v>70</v>
      </c>
      <c r="C27" s="64">
        <v>5.81</v>
      </c>
      <c r="D27" s="30">
        <f t="shared" si="0"/>
        <v>1.71</v>
      </c>
    </row>
    <row r="28" spans="2:23" x14ac:dyDescent="0.2">
      <c r="B28" s="64">
        <v>80</v>
      </c>
      <c r="C28" s="64">
        <v>6.03</v>
      </c>
      <c r="D28" s="30">
        <f t="shared" si="0"/>
        <v>1.9300000000000006</v>
      </c>
    </row>
    <row r="29" spans="2:23" x14ac:dyDescent="0.2">
      <c r="B29" s="64">
        <v>90</v>
      </c>
      <c r="C29" s="65"/>
      <c r="D29" s="27"/>
    </row>
    <row r="30" spans="2:23" x14ac:dyDescent="0.2">
      <c r="B30" s="64">
        <v>100</v>
      </c>
      <c r="C30" s="65"/>
      <c r="D30" s="27"/>
    </row>
    <row r="31" spans="2:23" x14ac:dyDescent="0.2">
      <c r="B31" s="64">
        <v>110</v>
      </c>
      <c r="C31" s="65"/>
      <c r="D31" s="27"/>
    </row>
    <row r="32" spans="2:23" x14ac:dyDescent="0.2">
      <c r="B32" s="66">
        <v>120</v>
      </c>
      <c r="C32" s="67"/>
      <c r="D32" s="28"/>
    </row>
    <row r="34" spans="2:4" x14ac:dyDescent="0.2">
      <c r="B34" s="26" t="s">
        <v>51</v>
      </c>
    </row>
    <row r="36" spans="2:4" x14ac:dyDescent="0.2">
      <c r="B36" s="65" t="s">
        <v>53</v>
      </c>
    </row>
    <row r="37" spans="2:4" x14ac:dyDescent="0.2">
      <c r="B37" s="27" t="s">
        <v>54</v>
      </c>
    </row>
    <row r="39" spans="2:4" x14ac:dyDescent="0.2">
      <c r="B39" s="26" t="s">
        <v>75</v>
      </c>
      <c r="C39" s="45"/>
      <c r="D39" s="45"/>
    </row>
    <row r="40" spans="2:4" x14ac:dyDescent="0.2">
      <c r="B40" s="44" t="s">
        <v>77</v>
      </c>
      <c r="C40" s="44" t="s">
        <v>78</v>
      </c>
      <c r="D40" s="44" t="s">
        <v>79</v>
      </c>
    </row>
    <row r="41" spans="2:4" x14ac:dyDescent="0.2">
      <c r="B41" s="54" t="s">
        <v>1</v>
      </c>
      <c r="C41" s="63">
        <v>20</v>
      </c>
      <c r="D41" s="74" t="s">
        <v>80</v>
      </c>
    </row>
    <row r="42" spans="2:4" x14ac:dyDescent="0.2">
      <c r="B42" s="54" t="s">
        <v>2</v>
      </c>
      <c r="C42" s="63">
        <v>3.2</v>
      </c>
      <c r="D42" s="74" t="s">
        <v>124</v>
      </c>
    </row>
    <row r="43" spans="2:4" x14ac:dyDescent="0.2">
      <c r="B43" s="43" t="s">
        <v>3</v>
      </c>
      <c r="C43" s="56">
        <f>264*0.76/ C42</f>
        <v>62.7</v>
      </c>
      <c r="D43" s="43" t="s">
        <v>87</v>
      </c>
    </row>
    <row r="44" spans="2:4" x14ac:dyDescent="0.2">
      <c r="B44" s="43" t="s">
        <v>4</v>
      </c>
      <c r="C44" s="50">
        <f>(2.25*C43*(C41/1440)/(15*15))</f>
        <v>8.7083333333333336E-3</v>
      </c>
      <c r="D44" s="55"/>
    </row>
  </sheetData>
  <mergeCells count="5">
    <mergeCell ref="C2:G2"/>
    <mergeCell ref="C4:G4"/>
    <mergeCell ref="C6:G6"/>
    <mergeCell ref="C8:D8"/>
    <mergeCell ref="C9:D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&amp;A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DF38E-5679-48D0-9B1E-8108D66AF42B}">
  <sheetPr>
    <pageSetUpPr fitToPage="1"/>
  </sheetPr>
  <dimension ref="B2:I28"/>
  <sheetViews>
    <sheetView topLeftCell="A10" zoomScaleNormal="100" workbookViewId="0">
      <selection activeCell="K35" sqref="K35"/>
    </sheetView>
  </sheetViews>
  <sheetFormatPr baseColWidth="10" defaultColWidth="8.83203125" defaultRowHeight="15" x14ac:dyDescent="0.2"/>
  <cols>
    <col min="1" max="1" width="5.33203125" customWidth="1"/>
    <col min="2" max="2" width="19.33203125" customWidth="1"/>
    <col min="3" max="3" width="18" customWidth="1"/>
    <col min="4" max="4" width="18.5" customWidth="1"/>
    <col min="5" max="5" width="2" customWidth="1"/>
    <col min="6" max="6" width="18.33203125" customWidth="1"/>
    <col min="7" max="7" width="18.83203125" customWidth="1"/>
    <col min="8" max="8" width="14" customWidth="1"/>
    <col min="9" max="9" width="12.6640625" customWidth="1"/>
  </cols>
  <sheetData>
    <row r="2" spans="2:9" x14ac:dyDescent="0.2">
      <c r="B2" s="101" t="s">
        <v>64</v>
      </c>
      <c r="C2" s="101"/>
      <c r="D2" s="101"/>
      <c r="E2" s="101"/>
      <c r="F2" s="101"/>
    </row>
    <row r="3" spans="2:9" x14ac:dyDescent="0.2">
      <c r="B3" s="61" t="s">
        <v>123</v>
      </c>
      <c r="C3" s="64">
        <v>4.0999999999999996</v>
      </c>
      <c r="E3" t="s">
        <v>52</v>
      </c>
      <c r="F3" s="64">
        <v>6.45</v>
      </c>
    </row>
    <row r="4" spans="2:9" x14ac:dyDescent="0.2">
      <c r="B4" s="24"/>
      <c r="C4" s="52"/>
      <c r="E4" s="24"/>
      <c r="F4" s="52"/>
    </row>
    <row r="5" spans="2:9" x14ac:dyDescent="0.2">
      <c r="B5" s="103" t="s">
        <v>62</v>
      </c>
      <c r="C5" s="103"/>
      <c r="D5" s="103"/>
      <c r="E5" s="58"/>
      <c r="F5" s="103" t="s">
        <v>99</v>
      </c>
      <c r="G5" s="103"/>
      <c r="I5" s="58"/>
    </row>
    <row r="6" spans="2:9" x14ac:dyDescent="0.2">
      <c r="B6" s="44"/>
      <c r="C6" s="44"/>
      <c r="D6" s="44"/>
      <c r="E6" s="58"/>
      <c r="F6" s="44"/>
      <c r="G6" s="44"/>
      <c r="I6" s="58"/>
    </row>
    <row r="7" spans="2:9" x14ac:dyDescent="0.2">
      <c r="B7" s="31" t="s">
        <v>49</v>
      </c>
      <c r="C7" s="31" t="s">
        <v>97</v>
      </c>
      <c r="D7" s="31" t="s">
        <v>50</v>
      </c>
      <c r="F7" s="31" t="s">
        <v>98</v>
      </c>
      <c r="G7" s="31" t="s">
        <v>61</v>
      </c>
    </row>
    <row r="8" spans="2:9" x14ac:dyDescent="0.2">
      <c r="B8" s="68">
        <v>0</v>
      </c>
      <c r="C8" s="69">
        <v>6.03</v>
      </c>
      <c r="D8" s="37">
        <f>C8-C3</f>
        <v>1.9300000000000006</v>
      </c>
      <c r="F8" s="64">
        <v>4.0999999999999996</v>
      </c>
      <c r="G8" s="30">
        <f t="shared" ref="G8:G19" si="0">F8-$C$4</f>
        <v>4.0999999999999996</v>
      </c>
    </row>
    <row r="9" spans="2:9" x14ac:dyDescent="0.2">
      <c r="B9" s="70">
        <v>5</v>
      </c>
      <c r="C9" s="71">
        <v>5.99</v>
      </c>
      <c r="D9" s="38">
        <f t="shared" ref="D9:D23" si="1">(C9-$C$3)</f>
        <v>1.8900000000000006</v>
      </c>
      <c r="F9" s="64">
        <v>4.3</v>
      </c>
      <c r="G9" s="30">
        <f t="shared" si="0"/>
        <v>4.3</v>
      </c>
    </row>
    <row r="10" spans="2:9" x14ac:dyDescent="0.2">
      <c r="B10" s="70">
        <v>10</v>
      </c>
      <c r="C10" s="71">
        <v>5.96</v>
      </c>
      <c r="D10" s="38">
        <f t="shared" si="1"/>
        <v>1.8600000000000003</v>
      </c>
      <c r="F10" s="64">
        <v>4.43</v>
      </c>
      <c r="G10" s="30">
        <f t="shared" si="0"/>
        <v>4.43</v>
      </c>
    </row>
    <row r="11" spans="2:9" x14ac:dyDescent="0.2">
      <c r="B11" s="70">
        <v>15</v>
      </c>
      <c r="C11" s="71">
        <v>5.94</v>
      </c>
      <c r="D11" s="38">
        <f t="shared" si="1"/>
        <v>1.8400000000000007</v>
      </c>
      <c r="F11" s="64">
        <v>4.55</v>
      </c>
      <c r="G11" s="30">
        <f t="shared" si="0"/>
        <v>4.55</v>
      </c>
    </row>
    <row r="12" spans="2:9" x14ac:dyDescent="0.2">
      <c r="B12" s="70">
        <v>20</v>
      </c>
      <c r="C12" s="71">
        <v>5.93</v>
      </c>
      <c r="D12" s="38">
        <f t="shared" si="1"/>
        <v>1.83</v>
      </c>
      <c r="F12" s="64">
        <v>4.6900000000000004</v>
      </c>
      <c r="G12" s="30">
        <f t="shared" si="0"/>
        <v>4.6900000000000004</v>
      </c>
    </row>
    <row r="13" spans="2:9" x14ac:dyDescent="0.2">
      <c r="B13" s="70">
        <v>25</v>
      </c>
      <c r="C13" s="71">
        <v>5.92</v>
      </c>
      <c r="D13" s="38">
        <f t="shared" si="1"/>
        <v>1.8200000000000003</v>
      </c>
      <c r="F13" s="64">
        <v>4.8</v>
      </c>
      <c r="G13" s="30">
        <f t="shared" si="0"/>
        <v>4.8</v>
      </c>
    </row>
    <row r="14" spans="2:9" x14ac:dyDescent="0.2">
      <c r="B14" s="70">
        <v>30</v>
      </c>
      <c r="C14" s="71">
        <v>5.9</v>
      </c>
      <c r="D14" s="38">
        <f t="shared" si="1"/>
        <v>1.8000000000000007</v>
      </c>
      <c r="F14" s="64">
        <v>4.92</v>
      </c>
      <c r="G14" s="30">
        <f t="shared" si="0"/>
        <v>4.92</v>
      </c>
    </row>
    <row r="15" spans="2:9" x14ac:dyDescent="0.2">
      <c r="B15" s="70">
        <v>40</v>
      </c>
      <c r="C15" s="71">
        <v>5.88</v>
      </c>
      <c r="D15" s="38">
        <f t="shared" si="1"/>
        <v>1.7800000000000002</v>
      </c>
      <c r="F15" s="64">
        <v>5.2</v>
      </c>
      <c r="G15" s="30">
        <f t="shared" si="0"/>
        <v>5.2</v>
      </c>
    </row>
    <row r="16" spans="2:9" x14ac:dyDescent="0.2">
      <c r="B16" s="70">
        <v>50</v>
      </c>
      <c r="C16" s="71">
        <v>5.86</v>
      </c>
      <c r="D16" s="38">
        <f t="shared" si="1"/>
        <v>1.7600000000000007</v>
      </c>
      <c r="F16" s="64">
        <v>5.39</v>
      </c>
      <c r="G16" s="30">
        <f t="shared" si="0"/>
        <v>5.39</v>
      </c>
    </row>
    <row r="17" spans="2:7" x14ac:dyDescent="0.2">
      <c r="B17" s="70">
        <v>60</v>
      </c>
      <c r="C17" s="71">
        <v>5.84</v>
      </c>
      <c r="D17" s="38">
        <f t="shared" si="1"/>
        <v>1.7400000000000002</v>
      </c>
      <c r="F17" s="64">
        <v>5.61</v>
      </c>
      <c r="G17" s="30">
        <f t="shared" si="0"/>
        <v>5.61</v>
      </c>
    </row>
    <row r="18" spans="2:7" x14ac:dyDescent="0.2">
      <c r="B18" s="70">
        <v>70</v>
      </c>
      <c r="C18" s="71">
        <v>5.82</v>
      </c>
      <c r="D18" s="38">
        <f t="shared" si="1"/>
        <v>1.7200000000000006</v>
      </c>
      <c r="F18" s="64">
        <v>5.81</v>
      </c>
      <c r="G18" s="30">
        <f t="shared" si="0"/>
        <v>5.81</v>
      </c>
    </row>
    <row r="19" spans="2:7" x14ac:dyDescent="0.2">
      <c r="B19" s="70">
        <v>80</v>
      </c>
      <c r="C19" s="71">
        <v>5.79</v>
      </c>
      <c r="D19" s="38">
        <f t="shared" si="1"/>
        <v>1.6900000000000004</v>
      </c>
      <c r="F19" s="64">
        <v>6.03</v>
      </c>
      <c r="G19" s="30">
        <f t="shared" si="0"/>
        <v>6.03</v>
      </c>
    </row>
    <row r="20" spans="2:7" x14ac:dyDescent="0.2">
      <c r="B20" s="70">
        <v>90</v>
      </c>
      <c r="C20" s="71">
        <v>5.77</v>
      </c>
      <c r="D20" s="38">
        <f t="shared" si="1"/>
        <v>1.67</v>
      </c>
      <c r="F20" s="65"/>
      <c r="G20" s="27"/>
    </row>
    <row r="21" spans="2:7" x14ac:dyDescent="0.2">
      <c r="B21" s="70">
        <v>100</v>
      </c>
      <c r="C21" s="71">
        <v>5.75</v>
      </c>
      <c r="D21" s="38">
        <f t="shared" si="1"/>
        <v>1.6500000000000004</v>
      </c>
      <c r="F21" s="65"/>
      <c r="G21" s="27"/>
    </row>
    <row r="22" spans="2:7" x14ac:dyDescent="0.2">
      <c r="B22" s="70">
        <v>110</v>
      </c>
      <c r="C22" s="71">
        <v>5.71</v>
      </c>
      <c r="D22" s="38">
        <f t="shared" si="1"/>
        <v>1.6100000000000003</v>
      </c>
      <c r="F22" s="65"/>
      <c r="G22" s="27"/>
    </row>
    <row r="23" spans="2:7" x14ac:dyDescent="0.2">
      <c r="B23" s="72">
        <v>120</v>
      </c>
      <c r="C23" s="73">
        <v>5.7</v>
      </c>
      <c r="D23" s="39">
        <f t="shared" si="1"/>
        <v>1.6000000000000005</v>
      </c>
      <c r="F23" s="67"/>
      <c r="G23" s="28"/>
    </row>
    <row r="25" spans="2:7" x14ac:dyDescent="0.2">
      <c r="B25" s="26" t="s">
        <v>51</v>
      </c>
      <c r="C25" s="45"/>
      <c r="D25" s="45"/>
    </row>
    <row r="26" spans="2:7" x14ac:dyDescent="0.2">
      <c r="B26" s="46"/>
      <c r="C26" s="47"/>
      <c r="D26" s="47"/>
    </row>
    <row r="27" spans="2:7" x14ac:dyDescent="0.2">
      <c r="B27" s="65" t="s">
        <v>53</v>
      </c>
    </row>
    <row r="28" spans="2:7" x14ac:dyDescent="0.2">
      <c r="B28" s="27" t="s">
        <v>54</v>
      </c>
    </row>
  </sheetData>
  <mergeCells count="3">
    <mergeCell ref="B2:F2"/>
    <mergeCell ref="B5:D5"/>
    <mergeCell ref="F5:G5"/>
  </mergeCells>
  <pageMargins left="0.70866141732283472" right="0.70866141732283472" top="0.59055118110236227" bottom="0.59055118110236227" header="0.31496062992125984" footer="0.31496062992125984"/>
  <pageSetup paperSize="9" orientation="portrait" r:id="rId1"/>
  <headerFooter>
    <oddHeader>&amp;A</oddHeader>
    <oddFooter>Page &amp;P of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F5694-C202-4877-A4C0-EDA0753D64FC}">
  <sheetPr>
    <pageSetUpPr fitToPage="1"/>
  </sheetPr>
  <dimension ref="B3:W41"/>
  <sheetViews>
    <sheetView showGridLines="0" zoomScaleNormal="100" workbookViewId="0">
      <selection activeCell="T31" sqref="T31"/>
    </sheetView>
  </sheetViews>
  <sheetFormatPr baseColWidth="10" defaultColWidth="8.83203125" defaultRowHeight="15" x14ac:dyDescent="0.2"/>
  <sheetData>
    <row r="3" spans="2:23" ht="19" x14ac:dyDescent="0.25">
      <c r="B3" s="59" t="s">
        <v>107</v>
      </c>
      <c r="N3" s="59" t="s">
        <v>108</v>
      </c>
    </row>
    <row r="9" spans="2:23" x14ac:dyDescent="0.2">
      <c r="N9" s="104" t="s">
        <v>109</v>
      </c>
      <c r="O9" s="105"/>
      <c r="R9" s="104" t="s">
        <v>110</v>
      </c>
      <c r="S9" s="105"/>
      <c r="V9" s="104" t="s">
        <v>111</v>
      </c>
      <c r="W9" s="105"/>
    </row>
    <row r="10" spans="2:23" x14ac:dyDescent="0.2">
      <c r="N10" s="106"/>
      <c r="O10" s="107"/>
      <c r="R10" s="106"/>
      <c r="S10" s="107"/>
      <c r="V10" s="106"/>
      <c r="W10" s="107"/>
    </row>
    <row r="11" spans="2:23" x14ac:dyDescent="0.2">
      <c r="N11" s="108"/>
      <c r="O11" s="109"/>
      <c r="R11" s="108"/>
      <c r="S11" s="109"/>
      <c r="V11" s="108"/>
      <c r="W11" s="109"/>
    </row>
    <row r="19" spans="14:19" x14ac:dyDescent="0.2">
      <c r="N19" s="104" t="s">
        <v>113</v>
      </c>
      <c r="O19" s="105"/>
      <c r="R19" s="104" t="s">
        <v>112</v>
      </c>
      <c r="S19" s="105"/>
    </row>
    <row r="20" spans="14:19" x14ac:dyDescent="0.2">
      <c r="N20" s="106"/>
      <c r="O20" s="107"/>
      <c r="R20" s="106"/>
      <c r="S20" s="107"/>
    </row>
    <row r="21" spans="14:19" x14ac:dyDescent="0.2">
      <c r="N21" s="108"/>
      <c r="O21" s="109"/>
      <c r="R21" s="108"/>
      <c r="S21" s="109"/>
    </row>
    <row r="27" spans="14:19" x14ac:dyDescent="0.2">
      <c r="N27" s="104" t="s">
        <v>114</v>
      </c>
      <c r="O27" s="105"/>
    </row>
    <row r="28" spans="14:19" x14ac:dyDescent="0.2">
      <c r="N28" s="106"/>
      <c r="O28" s="107"/>
    </row>
    <row r="29" spans="14:19" x14ac:dyDescent="0.2">
      <c r="N29" s="108"/>
      <c r="O29" s="109"/>
    </row>
    <row r="40" spans="2:2" x14ac:dyDescent="0.2">
      <c r="B40" s="25" t="s">
        <v>96</v>
      </c>
    </row>
    <row r="41" spans="2:2" x14ac:dyDescent="0.2">
      <c r="B41" s="57" t="s">
        <v>95</v>
      </c>
    </row>
  </sheetData>
  <mergeCells count="6">
    <mergeCell ref="N27:O29"/>
    <mergeCell ref="N9:O11"/>
    <mergeCell ref="R9:S11"/>
    <mergeCell ref="V9:W11"/>
    <mergeCell ref="R19:S21"/>
    <mergeCell ref="N19:O21"/>
  </mergeCells>
  <hyperlinks>
    <hyperlink ref="B41" r:id="rId1" display="http://shodhganga.inflibnet.ac.in/bitstream/10603/97659/12/12_chapter 7.pdf" xr:uid="{7D3D5FA4-1B11-48D1-8D0D-72182B8281B5}"/>
  </hyperlinks>
  <pageMargins left="0.70866141732283472" right="0.70866141732283472" top="0.74803149606299213" bottom="0.74803149606299213" header="0.31496062992125984" footer="0.31496062992125984"/>
  <pageSetup paperSize="9" scale="61" orientation="landscape" r:id="rId2"/>
  <headerFooter>
    <oddHeader>&amp;A</oddHeader>
    <oddFooter>Page &amp;P of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00 - Cover Page</vt:lpstr>
      <vt:lpstr>01 - Intro &amp; Notes</vt:lpstr>
      <vt:lpstr>02 - Pump Test Data</vt:lpstr>
      <vt:lpstr>03 - Drawdown (DD) Data</vt:lpstr>
      <vt:lpstr>07 - Field Data Check</vt:lpstr>
      <vt:lpstr>08 - Pump Test Methodology</vt:lpstr>
      <vt:lpstr>04 - Time Chart</vt:lpstr>
      <vt:lpstr>05 - Recovery Chart</vt:lpstr>
      <vt:lpstr>06 - Drawdown (DD) Plot</vt:lpstr>
      <vt:lpstr>'02 - Pump Test Data'!Print_Area</vt:lpstr>
      <vt:lpstr>'03 - Drawdown (DD) Data'!Print_Area</vt:lpstr>
      <vt:lpstr>'07 - Field Data Check'!Print_Area</vt:lpstr>
      <vt:lpstr>'08 - Pump Test Methodology'!Print_Area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2020-03-24T16:26:18Z</dcterms:modified>
</cp:coreProperties>
</file>